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914" activeTab="10"/>
  </bookViews>
  <sheets>
    <sheet name="համայնքապետարան" sheetId="1" r:id="rId1"/>
    <sheet name="Եղվ.1մանկ" sheetId="2" r:id="rId2"/>
    <sheet name="Եղվ. 2 մանկ" sheetId="3" r:id="rId3"/>
    <sheet name="Եղվ. արվ. դպ" sheetId="4" r:id="rId4"/>
    <sheet name="Եղվ. մշ. տուն" sheetId="5" r:id="rId5"/>
    <sheet name="Զով. եր. դպ." sheetId="6" r:id="rId6"/>
    <sheet name="Զովունի մշ." sheetId="14" r:id="rId7"/>
    <sheet name="Զովունի մանկ" sheetId="13" r:id="rId8"/>
    <sheet name="ԿԳՀ" sheetId="7" r:id="rId9"/>
    <sheet name="Զոր. մանկ" sheetId="8" r:id="rId10"/>
    <sheet name="Պռոշ. մանկ." sheetId="9" r:id="rId11"/>
    <sheet name="Պռոշ. մշ." sheetId="10" r:id="rId12"/>
    <sheet name="Քասախ մշ." sheetId="11" r:id="rId13"/>
    <sheet name="Քաս.մանկ." sheetId="15" r:id="rId14"/>
    <sheet name="բնակֆոնդ." sheetId="16" r:id="rId15"/>
  </sheets>
  <calcPr calcId="124519"/>
</workbook>
</file>

<file path=xl/calcChain.xml><?xml version="1.0" encoding="utf-8"?>
<calcChain xmlns="http://schemas.openxmlformats.org/spreadsheetml/2006/main">
  <c r="D353" i="9"/>
  <c r="C353"/>
  <c r="N57" i="1"/>
  <c r="E102" i="3"/>
  <c r="G101"/>
  <c r="F101"/>
  <c r="H101" s="1"/>
  <c r="G100"/>
  <c r="F100"/>
  <c r="H100" s="1"/>
  <c r="H99"/>
  <c r="G99"/>
  <c r="F99"/>
  <c r="G98"/>
  <c r="F98"/>
  <c r="H98" s="1"/>
  <c r="G97"/>
  <c r="F97"/>
  <c r="H97" s="1"/>
  <c r="G96"/>
  <c r="F96"/>
  <c r="H96" s="1"/>
  <c r="G95"/>
  <c r="F95"/>
  <c r="H95" s="1"/>
  <c r="H94"/>
  <c r="G94"/>
  <c r="F94"/>
  <c r="G93"/>
  <c r="F93"/>
  <c r="H93" s="1"/>
  <c r="G92"/>
  <c r="F92"/>
  <c r="H92" s="1"/>
  <c r="H91"/>
  <c r="G91"/>
  <c r="F91"/>
  <c r="G90"/>
  <c r="F90"/>
  <c r="H90" s="1"/>
  <c r="G89"/>
  <c r="F89"/>
  <c r="H89" s="1"/>
  <c r="G88"/>
  <c r="F88"/>
  <c r="H88" s="1"/>
  <c r="G87"/>
  <c r="F87"/>
  <c r="H87" s="1"/>
  <c r="H86"/>
  <c r="G86"/>
  <c r="F86"/>
  <c r="G85"/>
  <c r="F85"/>
  <c r="H85" s="1"/>
  <c r="G84"/>
  <c r="F84"/>
  <c r="H84" s="1"/>
  <c r="H83"/>
  <c r="G83"/>
  <c r="F83"/>
  <c r="G82"/>
  <c r="F82"/>
  <c r="H82" s="1"/>
  <c r="G81"/>
  <c r="F81"/>
  <c r="H81" s="1"/>
  <c r="G80"/>
  <c r="F80"/>
  <c r="H80" s="1"/>
  <c r="G79"/>
  <c r="F79"/>
  <c r="H79" s="1"/>
  <c r="H102" l="1"/>
  <c r="G102"/>
  <c r="F102"/>
  <c r="H71" l="1"/>
  <c r="F71"/>
  <c r="H70"/>
  <c r="F70"/>
  <c r="H69"/>
  <c r="F69"/>
  <c r="H68"/>
  <c r="F68"/>
  <c r="H67"/>
  <c r="F67"/>
  <c r="H66"/>
  <c r="F66"/>
  <c r="H65"/>
  <c r="F65"/>
  <c r="H64"/>
  <c r="F64"/>
  <c r="H63"/>
  <c r="F63"/>
  <c r="H62"/>
  <c r="F62"/>
  <c r="H61"/>
  <c r="F61"/>
  <c r="H60"/>
  <c r="F60"/>
  <c r="Q8" i="1" l="1"/>
  <c r="H950"/>
  <c r="J950" s="1"/>
  <c r="H951"/>
  <c r="J951" s="1"/>
  <c r="H952"/>
  <c r="J952" s="1"/>
  <c r="H953"/>
  <c r="J953" s="1"/>
  <c r="H954"/>
  <c r="J954" s="1"/>
  <c r="H955"/>
  <c r="J955" s="1"/>
  <c r="H956"/>
  <c r="J956" s="1"/>
  <c r="H957"/>
  <c r="J957" s="1"/>
  <c r="H958"/>
  <c r="J958" s="1"/>
  <c r="H959"/>
  <c r="J959" s="1"/>
  <c r="H960"/>
  <c r="J960" s="1"/>
  <c r="H961"/>
  <c r="J961" s="1"/>
  <c r="H962"/>
  <c r="J962" s="1"/>
  <c r="H963"/>
  <c r="J963" s="1"/>
  <c r="H964"/>
  <c r="J964" s="1"/>
  <c r="H965"/>
  <c r="J965" s="1"/>
  <c r="G966"/>
  <c r="I966"/>
  <c r="H970"/>
  <c r="H971"/>
  <c r="J971" s="1"/>
  <c r="H972"/>
  <c r="J972" s="1"/>
  <c r="H973"/>
  <c r="J973" s="1"/>
  <c r="H974"/>
  <c r="J974" s="1"/>
  <c r="H975"/>
  <c r="J975" s="1"/>
  <c r="H976"/>
  <c r="J976" s="1"/>
  <c r="H977"/>
  <c r="J977" s="1"/>
  <c r="H978"/>
  <c r="J978" s="1"/>
  <c r="H979"/>
  <c r="J979" s="1"/>
  <c r="H980"/>
  <c r="J980" s="1"/>
  <c r="H981"/>
  <c r="J981" s="1"/>
  <c r="H982"/>
  <c r="J982" s="1"/>
  <c r="H983"/>
  <c r="J983" s="1"/>
  <c r="H984"/>
  <c r="J984" s="1"/>
  <c r="H985"/>
  <c r="J985" s="1"/>
  <c r="H986"/>
  <c r="J986" s="1"/>
  <c r="H987"/>
  <c r="J987" s="1"/>
  <c r="H988"/>
  <c r="J988" s="1"/>
  <c r="H989"/>
  <c r="J989" s="1"/>
  <c r="H990"/>
  <c r="J990" s="1"/>
  <c r="H991"/>
  <c r="J991" s="1"/>
  <c r="H992"/>
  <c r="J992" s="1"/>
  <c r="H993"/>
  <c r="J993" s="1"/>
  <c r="H994"/>
  <c r="J994" s="1"/>
  <c r="G995"/>
  <c r="I995"/>
  <c r="H995" l="1"/>
  <c r="J966"/>
  <c r="J970"/>
  <c r="J995" s="1"/>
  <c r="H966"/>
  <c r="O57" l="1"/>
  <c r="O38"/>
  <c r="O37"/>
  <c r="O36"/>
  <c r="O35"/>
  <c r="O34"/>
  <c r="O33"/>
  <c r="O32"/>
  <c r="O31"/>
  <c r="O30"/>
  <c r="O29"/>
  <c r="O28"/>
  <c r="O27"/>
  <c r="O26"/>
  <c r="O22"/>
  <c r="O20"/>
  <c r="O19"/>
  <c r="O17"/>
  <c r="O8"/>
  <c r="J778" l="1"/>
  <c r="H778"/>
  <c r="J740"/>
  <c r="H740"/>
  <c r="J596"/>
  <c r="H596"/>
  <c r="H524"/>
  <c r="J424"/>
  <c r="H424"/>
  <c r="H367"/>
  <c r="K777"/>
  <c r="I777"/>
  <c r="K739"/>
  <c r="I739"/>
  <c r="K595"/>
  <c r="I595"/>
  <c r="K523"/>
  <c r="I523"/>
  <c r="K423"/>
  <c r="I423"/>
  <c r="K366"/>
  <c r="I366"/>
  <c r="H859" l="1"/>
  <c r="H860" s="1"/>
  <c r="I795"/>
  <c r="I793"/>
  <c r="J859"/>
  <c r="I743"/>
  <c r="D765" i="15"/>
  <c r="C765"/>
  <c r="E778"/>
  <c r="D778"/>
  <c r="C85" i="10" l="1"/>
  <c r="D84"/>
  <c r="D85" s="1"/>
  <c r="D74"/>
  <c r="C74"/>
  <c r="H65" l="1"/>
  <c r="F65"/>
  <c r="I46"/>
  <c r="G46"/>
  <c r="I45"/>
  <c r="G45"/>
  <c r="I44"/>
  <c r="G44"/>
  <c r="I43"/>
  <c r="G43"/>
  <c r="I42"/>
  <c r="G42"/>
  <c r="I41"/>
  <c r="G41"/>
  <c r="I40"/>
  <c r="G40"/>
  <c r="I39"/>
  <c r="G39"/>
  <c r="I38"/>
  <c r="G38"/>
  <c r="I37"/>
  <c r="G37"/>
  <c r="I36"/>
  <c r="G36"/>
  <c r="I35"/>
  <c r="G35"/>
  <c r="I34"/>
  <c r="G34"/>
  <c r="I33"/>
  <c r="G33"/>
  <c r="I32"/>
  <c r="G32"/>
  <c r="I31"/>
  <c r="G31"/>
  <c r="I30"/>
  <c r="G30"/>
  <c r="I29"/>
  <c r="G29"/>
  <c r="I28"/>
  <c r="G28"/>
  <c r="I27"/>
  <c r="G27"/>
  <c r="I26"/>
  <c r="G26"/>
  <c r="I25"/>
  <c r="G25"/>
  <c r="I24"/>
  <c r="G24"/>
  <c r="I23"/>
  <c r="G23"/>
  <c r="I22"/>
  <c r="G22"/>
  <c r="I21"/>
  <c r="G21"/>
  <c r="G20"/>
  <c r="I20" s="1"/>
  <c r="I19"/>
  <c r="G19"/>
  <c r="I18"/>
  <c r="G18"/>
  <c r="I17"/>
  <c r="G17"/>
  <c r="I16"/>
  <c r="G16"/>
  <c r="I15"/>
  <c r="G15"/>
  <c r="I14"/>
  <c r="G14"/>
  <c r="I13"/>
  <c r="G13"/>
  <c r="I12"/>
  <c r="G12"/>
  <c r="I11"/>
  <c r="G11"/>
  <c r="I10"/>
  <c r="G10"/>
  <c r="I9"/>
  <c r="G9"/>
  <c r="I8"/>
  <c r="G8"/>
  <c r="I7"/>
  <c r="G7"/>
  <c r="I6"/>
  <c r="I65" s="1"/>
  <c r="G6"/>
  <c r="G65" s="1"/>
  <c r="I5"/>
  <c r="G5"/>
  <c r="E236" i="11" l="1"/>
  <c r="D236"/>
  <c r="A231"/>
  <c r="A232" s="1"/>
  <c r="A233" s="1"/>
  <c r="A234" s="1"/>
  <c r="A230"/>
  <c r="E222"/>
  <c r="D222"/>
  <c r="A220"/>
  <c r="A219"/>
  <c r="D481" i="16"/>
  <c r="C481"/>
  <c r="D464"/>
  <c r="C464"/>
  <c r="J452"/>
  <c r="I452"/>
  <c r="H452"/>
  <c r="G452"/>
  <c r="J443"/>
  <c r="I443"/>
  <c r="H443"/>
  <c r="G443"/>
  <c r="I433"/>
  <c r="H433"/>
  <c r="G433"/>
  <c r="J429"/>
  <c r="J428"/>
  <c r="J426"/>
  <c r="J433" s="1"/>
  <c r="I420"/>
  <c r="G420"/>
  <c r="J408"/>
  <c r="H408"/>
  <c r="H420" s="1"/>
  <c r="J406"/>
  <c r="H406"/>
  <c r="J403"/>
  <c r="I403"/>
  <c r="H403"/>
  <c r="G403"/>
  <c r="G387"/>
  <c r="H356"/>
  <c r="J355"/>
  <c r="I355"/>
  <c r="I354"/>
  <c r="J353"/>
  <c r="I353"/>
  <c r="H353"/>
  <c r="I352"/>
  <c r="F352"/>
  <c r="H352" s="1"/>
  <c r="I351"/>
  <c r="I350"/>
  <c r="F350"/>
  <c r="J350" s="1"/>
  <c r="I349"/>
  <c r="J348"/>
  <c r="I348"/>
  <c r="H348"/>
  <c r="I347"/>
  <c r="F347"/>
  <c r="J347" s="1"/>
  <c r="I346"/>
  <c r="I345"/>
  <c r="F345"/>
  <c r="J345" s="1"/>
  <c r="I344"/>
  <c r="F344"/>
  <c r="J344" s="1"/>
  <c r="I343"/>
  <c r="I342"/>
  <c r="I341"/>
  <c r="I340"/>
  <c r="I339"/>
  <c r="H339"/>
  <c r="F339"/>
  <c r="J339" s="1"/>
  <c r="I338"/>
  <c r="I337"/>
  <c r="I336"/>
  <c r="I335"/>
  <c r="I334"/>
  <c r="H334"/>
  <c r="I333"/>
  <c r="I332"/>
  <c r="H332"/>
  <c r="I331"/>
  <c r="H331"/>
  <c r="I330"/>
  <c r="H330"/>
  <c r="I329"/>
  <c r="H329"/>
  <c r="I328"/>
  <c r="H328"/>
  <c r="I327"/>
  <c r="I326"/>
  <c r="I325"/>
  <c r="I324"/>
  <c r="G322"/>
  <c r="I311"/>
  <c r="I310"/>
  <c r="I308"/>
  <c r="F308"/>
  <c r="J269"/>
  <c r="J322" s="1"/>
  <c r="J268"/>
  <c r="H268"/>
  <c r="H322" s="1"/>
  <c r="I265"/>
  <c r="G265"/>
  <c r="H191"/>
  <c r="J191" s="1"/>
  <c r="H190"/>
  <c r="J190" s="1"/>
  <c r="H189"/>
  <c r="J189" s="1"/>
  <c r="H188"/>
  <c r="H185"/>
  <c r="J185" s="1"/>
  <c r="H184"/>
  <c r="J184" s="1"/>
  <c r="H183"/>
  <c r="J183" s="1"/>
  <c r="H182"/>
  <c r="H180"/>
  <c r="J180" s="1"/>
  <c r="H179"/>
  <c r="J179" s="1"/>
  <c r="H178"/>
  <c r="J178" s="1"/>
  <c r="H176"/>
  <c r="H175"/>
  <c r="J175" s="1"/>
  <c r="H170"/>
  <c r="H169"/>
  <c r="H154"/>
  <c r="H153"/>
  <c r="H152"/>
  <c r="H151"/>
  <c r="J151" s="1"/>
  <c r="H150"/>
  <c r="J150" s="1"/>
  <c r="H149"/>
  <c r="H144"/>
  <c r="H143"/>
  <c r="H142"/>
  <c r="J142" s="1"/>
  <c r="H141"/>
  <c r="J141" s="1"/>
  <c r="H140"/>
  <c r="J140" s="1"/>
  <c r="H139"/>
  <c r="J138"/>
  <c r="H138"/>
  <c r="H132"/>
  <c r="H124"/>
  <c r="J124" s="1"/>
  <c r="H123"/>
  <c r="H122"/>
  <c r="J122" s="1"/>
  <c r="H117"/>
  <c r="H116"/>
  <c r="H115"/>
  <c r="H114"/>
  <c r="J114" s="1"/>
  <c r="H113"/>
  <c r="H112"/>
  <c r="H109"/>
  <c r="H104"/>
  <c r="H103"/>
  <c r="H102"/>
  <c r="H101"/>
  <c r="H100"/>
  <c r="J100" s="1"/>
  <c r="H99"/>
  <c r="J99" s="1"/>
  <c r="H98"/>
  <c r="J98" s="1"/>
  <c r="H96"/>
  <c r="H95"/>
  <c r="J95" s="1"/>
  <c r="H94"/>
  <c r="J94" s="1"/>
  <c r="H93"/>
  <c r="J93" s="1"/>
  <c r="H92"/>
  <c r="H91"/>
  <c r="J91" s="1"/>
  <c r="H90"/>
  <c r="J90" s="1"/>
  <c r="H89"/>
  <c r="H88"/>
  <c r="H87"/>
  <c r="H86"/>
  <c r="H85"/>
  <c r="H84"/>
  <c r="H83"/>
  <c r="H82"/>
  <c r="H81"/>
  <c r="J81" s="1"/>
  <c r="H80"/>
  <c r="H79"/>
  <c r="H78"/>
  <c r="H77"/>
  <c r="H76"/>
  <c r="H75"/>
  <c r="H74"/>
  <c r="J74" s="1"/>
  <c r="H73"/>
  <c r="J73" s="1"/>
  <c r="H72"/>
  <c r="H71"/>
  <c r="H70"/>
  <c r="H69"/>
  <c r="J69" s="1"/>
  <c r="H68"/>
  <c r="H67"/>
  <c r="J67" s="1"/>
  <c r="H66"/>
  <c r="H65"/>
  <c r="H64"/>
  <c r="H63"/>
  <c r="H62"/>
  <c r="H61"/>
  <c r="H60"/>
  <c r="H59"/>
  <c r="H58"/>
  <c r="J58" s="1"/>
  <c r="H57"/>
  <c r="H55"/>
  <c r="H54"/>
  <c r="H53"/>
  <c r="H52"/>
  <c r="H51"/>
  <c r="H50"/>
  <c r="H49"/>
  <c r="H48"/>
  <c r="H47"/>
  <c r="H45"/>
  <c r="H44"/>
  <c r="H43"/>
  <c r="H42"/>
  <c r="H41"/>
  <c r="H40"/>
  <c r="J40" s="1"/>
  <c r="H39"/>
  <c r="J39" s="1"/>
  <c r="H38"/>
  <c r="H37"/>
  <c r="H36"/>
  <c r="J36" s="1"/>
  <c r="H35"/>
  <c r="H34"/>
  <c r="H32"/>
  <c r="J32" s="1"/>
  <c r="H31"/>
  <c r="H30"/>
  <c r="H29"/>
  <c r="H28"/>
  <c r="H27"/>
  <c r="H26"/>
  <c r="H25"/>
  <c r="H24"/>
  <c r="H23"/>
  <c r="H22"/>
  <c r="J22" s="1"/>
  <c r="H21"/>
  <c r="J21" s="1"/>
  <c r="H15"/>
  <c r="J15" s="1"/>
  <c r="H14"/>
  <c r="J14" s="1"/>
  <c r="H13"/>
  <c r="J13" s="1"/>
  <c r="H12"/>
  <c r="J12" s="1"/>
  <c r="H11"/>
  <c r="J11" s="1"/>
  <c r="H10"/>
  <c r="H7"/>
  <c r="H6"/>
  <c r="H344" l="1"/>
  <c r="H350"/>
  <c r="I322"/>
  <c r="H265"/>
  <c r="I387"/>
  <c r="H345"/>
  <c r="H347"/>
  <c r="G453"/>
  <c r="J420"/>
  <c r="J265"/>
  <c r="J352"/>
  <c r="J387" s="1"/>
  <c r="I453" l="1"/>
  <c r="H387"/>
  <c r="H453" s="1"/>
  <c r="J453"/>
  <c r="E327" i="9" l="1"/>
  <c r="G323"/>
  <c r="F323"/>
  <c r="H323" s="1"/>
  <c r="G322"/>
  <c r="F322"/>
  <c r="H322" s="1"/>
  <c r="H321"/>
  <c r="G321"/>
  <c r="F321"/>
  <c r="G320"/>
  <c r="F320"/>
  <c r="H320" s="1"/>
  <c r="G319"/>
  <c r="F319"/>
  <c r="H319" s="1"/>
  <c r="G318"/>
  <c r="F318"/>
  <c r="H318" s="1"/>
  <c r="G317"/>
  <c r="F317"/>
  <c r="H317" s="1"/>
  <c r="G315"/>
  <c r="F315"/>
  <c r="H315" s="1"/>
  <c r="G314"/>
  <c r="F314"/>
  <c r="H314" s="1"/>
  <c r="G313"/>
  <c r="F313"/>
  <c r="H313" s="1"/>
  <c r="G312"/>
  <c r="F312"/>
  <c r="H312" s="1"/>
  <c r="G311"/>
  <c r="F311"/>
  <c r="H311" s="1"/>
  <c r="G310"/>
  <c r="F310"/>
  <c r="H310" s="1"/>
  <c r="F308"/>
  <c r="H308" s="1"/>
  <c r="G307"/>
  <c r="F307"/>
  <c r="H307" s="1"/>
  <c r="G306"/>
  <c r="F306"/>
  <c r="H306" s="1"/>
  <c r="G305"/>
  <c r="F305"/>
  <c r="H305" s="1"/>
  <c r="G304"/>
  <c r="F304"/>
  <c r="H304" s="1"/>
  <c r="H303"/>
  <c r="G303"/>
  <c r="G302"/>
  <c r="F302"/>
  <c r="H302" s="1"/>
  <c r="G327" l="1"/>
  <c r="H327"/>
  <c r="F327"/>
  <c r="H294"/>
  <c r="G294"/>
  <c r="F294"/>
  <c r="E294"/>
  <c r="D362" i="8"/>
  <c r="C362"/>
  <c r="G340"/>
  <c r="E340"/>
  <c r="H337"/>
  <c r="F337"/>
  <c r="H336"/>
  <c r="F336"/>
  <c r="H335"/>
  <c r="F335"/>
  <c r="H334"/>
  <c r="F334"/>
  <c r="H333"/>
  <c r="F333"/>
  <c r="H332"/>
  <c r="F332"/>
  <c r="H331"/>
  <c r="F331"/>
  <c r="H330"/>
  <c r="F330"/>
  <c r="H329"/>
  <c r="F329"/>
  <c r="H328"/>
  <c r="F328"/>
  <c r="H327"/>
  <c r="F327"/>
  <c r="H326"/>
  <c r="F326"/>
  <c r="H325"/>
  <c r="F325"/>
  <c r="H324"/>
  <c r="F324"/>
  <c r="H323"/>
  <c r="F323"/>
  <c r="H322"/>
  <c r="F322"/>
  <c r="H321"/>
  <c r="F321"/>
  <c r="H320"/>
  <c r="F320"/>
  <c r="H319"/>
  <c r="F319"/>
  <c r="H318"/>
  <c r="F318"/>
  <c r="H317"/>
  <c r="F317"/>
  <c r="H316"/>
  <c r="F316"/>
  <c r="H315"/>
  <c r="F315"/>
  <c r="H314"/>
  <c r="F314"/>
  <c r="H313"/>
  <c r="F313"/>
  <c r="H312"/>
  <c r="F312"/>
  <c r="H311"/>
  <c r="F311"/>
  <c r="H310"/>
  <c r="F310"/>
  <c r="H309"/>
  <c r="F309"/>
  <c r="H308"/>
  <c r="F308"/>
  <c r="H307"/>
  <c r="F307"/>
  <c r="H306"/>
  <c r="F306"/>
  <c r="H305"/>
  <c r="H340" s="1"/>
  <c r="F305"/>
  <c r="H304"/>
  <c r="F304"/>
  <c r="F340" s="1"/>
  <c r="G299"/>
  <c r="E299"/>
  <c r="H297"/>
  <c r="F297"/>
  <c r="H296"/>
  <c r="F296"/>
  <c r="H295"/>
  <c r="F295"/>
  <c r="H294"/>
  <c r="F294"/>
  <c r="H293"/>
  <c r="F293"/>
  <c r="H292"/>
  <c r="F292"/>
  <c r="H291"/>
  <c r="F291"/>
  <c r="H290"/>
  <c r="F290"/>
  <c r="H289"/>
  <c r="F289"/>
  <c r="H288"/>
  <c r="F288"/>
  <c r="H287"/>
  <c r="F287"/>
  <c r="H286"/>
  <c r="F286"/>
  <c r="H285"/>
  <c r="H299" s="1"/>
  <c r="F285"/>
  <c r="H284"/>
  <c r="F284"/>
  <c r="F299" s="1"/>
  <c r="D139" i="7"/>
  <c r="C139"/>
  <c r="D129"/>
  <c r="C129"/>
  <c r="C249" i="13"/>
  <c r="D244"/>
  <c r="D249" s="1"/>
  <c r="C233"/>
  <c r="D232"/>
  <c r="D233" s="1"/>
  <c r="E224" l="1"/>
  <c r="G223"/>
  <c r="H223" s="1"/>
  <c r="F223"/>
  <c r="G222"/>
  <c r="H222" s="1"/>
  <c r="F222"/>
  <c r="G221"/>
  <c r="H221" s="1"/>
  <c r="F221"/>
  <c r="G220"/>
  <c r="H220" s="1"/>
  <c r="F220"/>
  <c r="G219"/>
  <c r="H219" s="1"/>
  <c r="F219"/>
  <c r="G218"/>
  <c r="H218" s="1"/>
  <c r="F218"/>
  <c r="G217"/>
  <c r="H217" s="1"/>
  <c r="F217"/>
  <c r="G216"/>
  <c r="H216" s="1"/>
  <c r="F216"/>
  <c r="G215"/>
  <c r="H215" s="1"/>
  <c r="F215"/>
  <c r="G214"/>
  <c r="H214" s="1"/>
  <c r="F214"/>
  <c r="G213"/>
  <c r="H213" s="1"/>
  <c r="F213"/>
  <c r="G212"/>
  <c r="H212" s="1"/>
  <c r="F212"/>
  <c r="G211"/>
  <c r="H211" s="1"/>
  <c r="F211"/>
  <c r="G210"/>
  <c r="H210" s="1"/>
  <c r="F210"/>
  <c r="G209"/>
  <c r="H209" s="1"/>
  <c r="F209"/>
  <c r="G208"/>
  <c r="H208" s="1"/>
  <c r="F208"/>
  <c r="G207"/>
  <c r="H207" s="1"/>
  <c r="F207"/>
  <c r="G206"/>
  <c r="H206" s="1"/>
  <c r="F206"/>
  <c r="G205"/>
  <c r="H205" s="1"/>
  <c r="F205"/>
  <c r="G204"/>
  <c r="H204" s="1"/>
  <c r="F204"/>
  <c r="F224" l="1"/>
  <c r="H224"/>
  <c r="G224"/>
  <c r="E199" l="1"/>
  <c r="G198"/>
  <c r="F198"/>
  <c r="H198" s="1"/>
  <c r="G197"/>
  <c r="F197"/>
  <c r="H197" s="1"/>
  <c r="G196"/>
  <c r="F196"/>
  <c r="H196" s="1"/>
  <c r="G195"/>
  <c r="F195"/>
  <c r="H195" s="1"/>
  <c r="G194"/>
  <c r="F194"/>
  <c r="H194" s="1"/>
  <c r="G193"/>
  <c r="F193"/>
  <c r="H193" s="1"/>
  <c r="G192"/>
  <c r="F192"/>
  <c r="H192" s="1"/>
  <c r="G191"/>
  <c r="F191"/>
  <c r="H191" s="1"/>
  <c r="G190"/>
  <c r="F190"/>
  <c r="H190" s="1"/>
  <c r="G189"/>
  <c r="F189"/>
  <c r="H189" s="1"/>
  <c r="G188"/>
  <c r="F188"/>
  <c r="H188" s="1"/>
  <c r="G187"/>
  <c r="F187"/>
  <c r="H187" s="1"/>
  <c r="G186"/>
  <c r="F186"/>
  <c r="H186" s="1"/>
  <c r="G185"/>
  <c r="F185"/>
  <c r="H185" s="1"/>
  <c r="G184"/>
  <c r="F184"/>
  <c r="H184" s="1"/>
  <c r="G183"/>
  <c r="F183"/>
  <c r="H183" s="1"/>
  <c r="G182"/>
  <c r="F182"/>
  <c r="H182" s="1"/>
  <c r="G181"/>
  <c r="F181"/>
  <c r="H181" s="1"/>
  <c r="G180"/>
  <c r="F180"/>
  <c r="H180" s="1"/>
  <c r="G179"/>
  <c r="F179"/>
  <c r="H179" s="1"/>
  <c r="G178"/>
  <c r="F178"/>
  <c r="H178" s="1"/>
  <c r="H199" l="1"/>
  <c r="G199"/>
  <c r="F199"/>
  <c r="D154" i="14" l="1"/>
  <c r="C154"/>
  <c r="D92" i="6" l="1"/>
  <c r="C92"/>
  <c r="D82"/>
  <c r="C82"/>
  <c r="C66" i="5" l="1"/>
  <c r="D65"/>
  <c r="D63"/>
  <c r="D66" s="1"/>
  <c r="D54"/>
  <c r="C54"/>
  <c r="G6" i="6" l="1"/>
  <c r="H6"/>
  <c r="I6"/>
  <c r="D151" i="4"/>
  <c r="C151"/>
  <c r="D140"/>
  <c r="C140"/>
  <c r="D121" i="3" l="1"/>
  <c r="C121"/>
  <c r="D110"/>
  <c r="C110"/>
  <c r="E321" i="2" l="1"/>
  <c r="G320"/>
  <c r="F320"/>
  <c r="H320" s="1"/>
  <c r="G319"/>
  <c r="F319"/>
  <c r="H319" s="1"/>
  <c r="G318"/>
  <c r="F318"/>
  <c r="H318" s="1"/>
  <c r="G317"/>
  <c r="F317"/>
  <c r="H317" s="1"/>
  <c r="G316"/>
  <c r="F316"/>
  <c r="H316" s="1"/>
  <c r="G315"/>
  <c r="F315"/>
  <c r="H315" s="1"/>
  <c r="G314"/>
  <c r="F314"/>
  <c r="H314" s="1"/>
  <c r="G313"/>
  <c r="F313"/>
  <c r="H313" s="1"/>
  <c r="G312"/>
  <c r="F312"/>
  <c r="H312" s="1"/>
  <c r="G311"/>
  <c r="F311"/>
  <c r="H311" s="1"/>
  <c r="G310"/>
  <c r="F310"/>
  <c r="H310" s="1"/>
  <c r="G309"/>
  <c r="F309"/>
  <c r="H309" s="1"/>
  <c r="G308"/>
  <c r="F308"/>
  <c r="H308" s="1"/>
  <c r="G307"/>
  <c r="F307"/>
  <c r="H307" s="1"/>
  <c r="G306"/>
  <c r="F306"/>
  <c r="H306" s="1"/>
  <c r="G305"/>
  <c r="F305"/>
  <c r="H305" s="1"/>
  <c r="G304"/>
  <c r="F304"/>
  <c r="H304" s="1"/>
  <c r="G303"/>
  <c r="F303"/>
  <c r="H303" s="1"/>
  <c r="G302"/>
  <c r="F302"/>
  <c r="H302" s="1"/>
  <c r="G301"/>
  <c r="F301"/>
  <c r="H301" s="1"/>
  <c r="G300"/>
  <c r="F300"/>
  <c r="H300" s="1"/>
  <c r="G299"/>
  <c r="F299"/>
  <c r="H299" s="1"/>
  <c r="G298"/>
  <c r="F298"/>
  <c r="H298" s="1"/>
  <c r="G321" l="1"/>
  <c r="F321"/>
  <c r="H321"/>
  <c r="AF757" i="15" l="1"/>
  <c r="AI757" s="1"/>
  <c r="AC757"/>
  <c r="AD757" s="1"/>
  <c r="AE757"/>
  <c r="Z757"/>
  <c r="AB757" s="1"/>
  <c r="H172" i="13"/>
  <c r="G172"/>
  <c r="I172" s="1"/>
  <c r="H171"/>
  <c r="G171"/>
  <c r="I171" s="1"/>
  <c r="H170"/>
  <c r="G170"/>
  <c r="I170" s="1"/>
  <c r="H169"/>
  <c r="G169"/>
  <c r="I169" s="1"/>
  <c r="H168"/>
  <c r="G168"/>
  <c r="I168" s="1"/>
  <c r="H167"/>
  <c r="G167"/>
  <c r="I167" s="1"/>
  <c r="H166"/>
  <c r="G166"/>
  <c r="I166" s="1"/>
  <c r="H165"/>
  <c r="G165"/>
  <c r="I165" s="1"/>
  <c r="H164"/>
  <c r="G164"/>
  <c r="I164" s="1"/>
  <c r="H163"/>
  <c r="G163"/>
  <c r="I163" s="1"/>
  <c r="H162"/>
  <c r="G162"/>
  <c r="I162" s="1"/>
  <c r="H161"/>
  <c r="G161"/>
  <c r="I161" s="1"/>
  <c r="H160"/>
  <c r="G160"/>
  <c r="I160" s="1"/>
  <c r="H159"/>
  <c r="G159"/>
  <c r="I159" s="1"/>
  <c r="H158"/>
  <c r="G158"/>
  <c r="I158" s="1"/>
  <c r="H157"/>
  <c r="G157"/>
  <c r="I157" s="1"/>
  <c r="H156"/>
  <c r="G156"/>
  <c r="I156" s="1"/>
  <c r="H155"/>
  <c r="G155"/>
  <c r="I155" s="1"/>
  <c r="H154"/>
  <c r="G154"/>
  <c r="I154" s="1"/>
  <c r="H153"/>
  <c r="G153"/>
  <c r="I153" s="1"/>
  <c r="H152"/>
  <c r="G152"/>
  <c r="I152" s="1"/>
  <c r="H151"/>
  <c r="G151"/>
  <c r="I151" s="1"/>
  <c r="H150"/>
  <c r="G150"/>
  <c r="I150" s="1"/>
  <c r="H149"/>
  <c r="G149"/>
  <c r="I149" s="1"/>
  <c r="H148"/>
  <c r="G148"/>
  <c r="I148" s="1"/>
  <c r="H147"/>
  <c r="G147"/>
  <c r="I147" s="1"/>
  <c r="H146"/>
  <c r="G146"/>
  <c r="I146" s="1"/>
  <c r="H145"/>
  <c r="G145"/>
  <c r="I145" s="1"/>
  <c r="H144"/>
  <c r="G144"/>
  <c r="I144" s="1"/>
  <c r="H143"/>
  <c r="G143"/>
  <c r="I143" s="1"/>
  <c r="H142"/>
  <c r="G142"/>
  <c r="I142" s="1"/>
  <c r="H141"/>
  <c r="G141"/>
  <c r="I141" s="1"/>
  <c r="H140"/>
  <c r="G140"/>
  <c r="I140" s="1"/>
  <c r="H139"/>
  <c r="G139"/>
  <c r="I139" s="1"/>
  <c r="H138"/>
  <c r="G138"/>
  <c r="I138" s="1"/>
  <c r="H137"/>
  <c r="G137"/>
  <c r="I137" s="1"/>
  <c r="H136"/>
  <c r="G136"/>
  <c r="I136" s="1"/>
  <c r="H135"/>
  <c r="G135"/>
  <c r="I135" s="1"/>
  <c r="H134"/>
  <c r="G134"/>
  <c r="I134" s="1"/>
  <c r="H133"/>
  <c r="G133"/>
  <c r="I133" s="1"/>
  <c r="H132"/>
  <c r="G132"/>
  <c r="I132" s="1"/>
  <c r="H131"/>
  <c r="G131"/>
  <c r="I131" s="1"/>
  <c r="H130"/>
  <c r="G130"/>
  <c r="I130" s="1"/>
  <c r="H129"/>
  <c r="G129"/>
  <c r="I129" s="1"/>
  <c r="H128"/>
  <c r="G128"/>
  <c r="I128" s="1"/>
  <c r="H127"/>
  <c r="G127"/>
  <c r="I127" s="1"/>
  <c r="H126"/>
  <c r="G126"/>
  <c r="I126" s="1"/>
  <c r="H125"/>
  <c r="G125"/>
  <c r="I125" s="1"/>
  <c r="H124"/>
  <c r="G124"/>
  <c r="I124" s="1"/>
  <c r="H123"/>
  <c r="G123"/>
  <c r="I123" s="1"/>
  <c r="H122"/>
  <c r="G122"/>
  <c r="I122" s="1"/>
  <c r="H121"/>
  <c r="G121"/>
  <c r="I121" s="1"/>
  <c r="H120"/>
  <c r="G120"/>
  <c r="I120" s="1"/>
  <c r="H119"/>
  <c r="G119"/>
  <c r="I119" s="1"/>
  <c r="H118"/>
  <c r="G118"/>
  <c r="I118" s="1"/>
  <c r="H117"/>
  <c r="G117"/>
  <c r="I117" s="1"/>
  <c r="H116"/>
  <c r="G116"/>
  <c r="I116" s="1"/>
  <c r="H115"/>
  <c r="G115"/>
  <c r="I115" s="1"/>
  <c r="H114"/>
  <c r="G114"/>
  <c r="I114" s="1"/>
  <c r="H113"/>
  <c r="G113"/>
  <c r="I113" s="1"/>
  <c r="H112"/>
  <c r="G112"/>
  <c r="I112" s="1"/>
  <c r="H111"/>
  <c r="G111"/>
  <c r="I111" s="1"/>
  <c r="H110"/>
  <c r="G110"/>
  <c r="I110" s="1"/>
  <c r="H109"/>
  <c r="G109"/>
  <c r="I109" s="1"/>
  <c r="H108"/>
  <c r="G108"/>
  <c r="I108" s="1"/>
  <c r="H107"/>
  <c r="G107"/>
  <c r="I107" s="1"/>
  <c r="H106"/>
  <c r="G106"/>
  <c r="I106" s="1"/>
  <c r="H105"/>
  <c r="G105"/>
  <c r="I105" s="1"/>
  <c r="H104"/>
  <c r="G104"/>
  <c r="I104" s="1"/>
  <c r="H103"/>
  <c r="G103"/>
  <c r="I103" s="1"/>
  <c r="H102"/>
  <c r="G102"/>
  <c r="I102" s="1"/>
  <c r="H101"/>
  <c r="G101"/>
  <c r="I101" s="1"/>
  <c r="H100"/>
  <c r="G100"/>
  <c r="I100" s="1"/>
  <c r="H99"/>
  <c r="G99"/>
  <c r="I99" s="1"/>
  <c r="H98"/>
  <c r="G98"/>
  <c r="I98" s="1"/>
  <c r="H97"/>
  <c r="G97"/>
  <c r="I97" s="1"/>
  <c r="H96"/>
  <c r="G96"/>
  <c r="I96" s="1"/>
  <c r="H95"/>
  <c r="G95"/>
  <c r="I95" s="1"/>
  <c r="H94"/>
  <c r="G94"/>
  <c r="I94" s="1"/>
  <c r="H93"/>
  <c r="G93"/>
  <c r="I93" s="1"/>
  <c r="H92"/>
  <c r="G92"/>
  <c r="I92" s="1"/>
  <c r="H91"/>
  <c r="G91"/>
  <c r="I91" s="1"/>
  <c r="H90"/>
  <c r="G90"/>
  <c r="I90" s="1"/>
  <c r="F89"/>
  <c r="H89" s="1"/>
  <c r="H88"/>
  <c r="G88"/>
  <c r="I88" s="1"/>
  <c r="H87"/>
  <c r="G87"/>
  <c r="I87" s="1"/>
  <c r="H86"/>
  <c r="G86"/>
  <c r="I86" s="1"/>
  <c r="H85"/>
  <c r="G85"/>
  <c r="I85" s="1"/>
  <c r="H84"/>
  <c r="G84"/>
  <c r="I84" s="1"/>
  <c r="H83"/>
  <c r="G83"/>
  <c r="I83" s="1"/>
  <c r="H82"/>
  <c r="G82"/>
  <c r="I82" s="1"/>
  <c r="H81"/>
  <c r="G81"/>
  <c r="I81" s="1"/>
  <c r="H80"/>
  <c r="G80"/>
  <c r="I80" s="1"/>
  <c r="H79"/>
  <c r="G79"/>
  <c r="I79" s="1"/>
  <c r="H78"/>
  <c r="G78"/>
  <c r="I78" s="1"/>
  <c r="H77"/>
  <c r="G77"/>
  <c r="I77" s="1"/>
  <c r="H76"/>
  <c r="G76"/>
  <c r="I76" s="1"/>
  <c r="G75"/>
  <c r="I75" s="1"/>
  <c r="H75"/>
  <c r="G74"/>
  <c r="I74" s="1"/>
  <c r="H74"/>
  <c r="G73"/>
  <c r="I73" s="1"/>
  <c r="H73"/>
  <c r="H72"/>
  <c r="G72"/>
  <c r="I72" s="1"/>
  <c r="F71"/>
  <c r="G71" s="1"/>
  <c r="I71" s="1"/>
  <c r="F70"/>
  <c r="G70" s="1"/>
  <c r="I70" s="1"/>
  <c r="F69"/>
  <c r="G69" s="1"/>
  <c r="I69" s="1"/>
  <c r="F68"/>
  <c r="G68" s="1"/>
  <c r="I68" s="1"/>
  <c r="H67"/>
  <c r="G67"/>
  <c r="I67" s="1"/>
  <c r="F66"/>
  <c r="G66" s="1"/>
  <c r="I66" s="1"/>
  <c r="F65"/>
  <c r="G65" s="1"/>
  <c r="I65" s="1"/>
  <c r="H64"/>
  <c r="G64"/>
  <c r="I64" s="1"/>
  <c r="F63"/>
  <c r="G63" s="1"/>
  <c r="I63" s="1"/>
  <c r="F62"/>
  <c r="H62" s="1"/>
  <c r="F61"/>
  <c r="G61" s="1"/>
  <c r="I61" s="1"/>
  <c r="F60"/>
  <c r="H60" s="1"/>
  <c r="F59"/>
  <c r="G59" s="1"/>
  <c r="I59" s="1"/>
  <c r="F58"/>
  <c r="G58" s="1"/>
  <c r="I58" s="1"/>
  <c r="F57"/>
  <c r="H57" s="1"/>
  <c r="F56"/>
  <c r="H56" s="1"/>
  <c r="F55"/>
  <c r="G55" s="1"/>
  <c r="I55" s="1"/>
  <c r="H54"/>
  <c r="G54"/>
  <c r="I54" s="1"/>
  <c r="H53"/>
  <c r="G53"/>
  <c r="I53" s="1"/>
  <c r="H52"/>
  <c r="G52"/>
  <c r="I52" s="1"/>
  <c r="H51"/>
  <c r="G51"/>
  <c r="I51" s="1"/>
  <c r="H50"/>
  <c r="G50"/>
  <c r="I50" s="1"/>
  <c r="H49"/>
  <c r="G49"/>
  <c r="I49" s="1"/>
  <c r="H48"/>
  <c r="G48"/>
  <c r="I48" s="1"/>
  <c r="H47"/>
  <c r="G47"/>
  <c r="I47" s="1"/>
  <c r="H46"/>
  <c r="G46"/>
  <c r="I46" s="1"/>
  <c r="H45"/>
  <c r="G45"/>
  <c r="I45" s="1"/>
  <c r="H44"/>
  <c r="G44"/>
  <c r="I44" s="1"/>
  <c r="H43"/>
  <c r="G43"/>
  <c r="I43" s="1"/>
  <c r="H42"/>
  <c r="G42"/>
  <c r="I42" s="1"/>
  <c r="H41"/>
  <c r="G41"/>
  <c r="I41" s="1"/>
  <c r="H40"/>
  <c r="G40"/>
  <c r="I40" s="1"/>
  <c r="H39"/>
  <c r="G39"/>
  <c r="I39" s="1"/>
  <c r="H38"/>
  <c r="G38"/>
  <c r="I38" s="1"/>
  <c r="H37"/>
  <c r="G37"/>
  <c r="I37" s="1"/>
  <c r="H36"/>
  <c r="G36"/>
  <c r="I36" s="1"/>
  <c r="H35"/>
  <c r="G35"/>
  <c r="I35" s="1"/>
  <c r="H34"/>
  <c r="G34"/>
  <c r="I34" s="1"/>
  <c r="H33"/>
  <c r="G33"/>
  <c r="I33" s="1"/>
  <c r="H32"/>
  <c r="G32"/>
  <c r="I32" s="1"/>
  <c r="H31"/>
  <c r="G31"/>
  <c r="I31" s="1"/>
  <c r="H30"/>
  <c r="G30"/>
  <c r="I30" s="1"/>
  <c r="H29"/>
  <c r="G29"/>
  <c r="I29" s="1"/>
  <c r="H28"/>
  <c r="G28"/>
  <c r="I28" s="1"/>
  <c r="H27"/>
  <c r="G27"/>
  <c r="I27" s="1"/>
  <c r="H26"/>
  <c r="G26"/>
  <c r="I26" s="1"/>
  <c r="H25"/>
  <c r="G25"/>
  <c r="I25" s="1"/>
  <c r="H24"/>
  <c r="G24"/>
  <c r="I24" s="1"/>
  <c r="H23"/>
  <c r="G23"/>
  <c r="I23" s="1"/>
  <c r="H22"/>
  <c r="G22"/>
  <c r="I22" s="1"/>
  <c r="H21"/>
  <c r="G21"/>
  <c r="I21" s="1"/>
  <c r="I20"/>
  <c r="H20"/>
  <c r="G20"/>
  <c r="H19"/>
  <c r="G19"/>
  <c r="I19" s="1"/>
  <c r="H18"/>
  <c r="G18"/>
  <c r="I18" s="1"/>
  <c r="H17"/>
  <c r="G17"/>
  <c r="I17" s="1"/>
  <c r="H16"/>
  <c r="G16"/>
  <c r="I16" s="1"/>
  <c r="H15"/>
  <c r="G15"/>
  <c r="I15" s="1"/>
  <c r="H14"/>
  <c r="G14"/>
  <c r="I14" s="1"/>
  <c r="H13"/>
  <c r="G13"/>
  <c r="I13" s="1"/>
  <c r="H12"/>
  <c r="G12"/>
  <c r="I12" s="1"/>
  <c r="H11"/>
  <c r="G11"/>
  <c r="I11" s="1"/>
  <c r="H10"/>
  <c r="G10"/>
  <c r="I10" s="1"/>
  <c r="H9"/>
  <c r="G9"/>
  <c r="I9" s="1"/>
  <c r="H8"/>
  <c r="G8"/>
  <c r="I8" s="1"/>
  <c r="H7"/>
  <c r="G7"/>
  <c r="I7" s="1"/>
  <c r="H6"/>
  <c r="G6"/>
  <c r="I6" s="1"/>
  <c r="H5"/>
  <c r="G5"/>
  <c r="I5" s="1"/>
  <c r="H58" l="1"/>
  <c r="H65"/>
  <c r="G89"/>
  <c r="I89" s="1"/>
  <c r="G57"/>
  <c r="I57" s="1"/>
  <c r="G62"/>
  <c r="I62" s="1"/>
  <c r="G56"/>
  <c r="I56" s="1"/>
  <c r="G60"/>
  <c r="I60" s="1"/>
  <c r="H61"/>
  <c r="H66"/>
  <c r="H55"/>
  <c r="H59"/>
  <c r="H63"/>
  <c r="F173"/>
  <c r="H68"/>
  <c r="H69"/>
  <c r="H70"/>
  <c r="H71"/>
  <c r="I138" i="14"/>
  <c r="H138"/>
  <c r="G138"/>
  <c r="F138"/>
  <c r="I173" i="13" l="1"/>
  <c r="G173"/>
  <c r="H173"/>
  <c r="H53" i="3"/>
  <c r="G52"/>
  <c r="G51"/>
  <c r="G50"/>
  <c r="G49"/>
  <c r="G48"/>
  <c r="G47"/>
  <c r="G46"/>
  <c r="G45"/>
  <c r="G44"/>
  <c r="G43"/>
  <c r="G42"/>
  <c r="G41"/>
  <c r="G40"/>
  <c r="G39"/>
  <c r="G38"/>
  <c r="F37"/>
  <c r="F53" s="1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37" l="1"/>
  <c r="G53" s="1"/>
  <c r="G209" i="11"/>
  <c r="E209"/>
  <c r="H163"/>
  <c r="F163"/>
  <c r="H127"/>
  <c r="F127"/>
  <c r="H118"/>
  <c r="F118"/>
  <c r="H104"/>
  <c r="F104"/>
  <c r="H101"/>
  <c r="F101"/>
  <c r="H100"/>
  <c r="F100"/>
  <c r="H97"/>
  <c r="F97"/>
  <c r="H95"/>
  <c r="F95"/>
  <c r="H92"/>
  <c r="F92"/>
  <c r="H86"/>
  <c r="F86"/>
  <c r="H85"/>
  <c r="F85"/>
  <c r="H83"/>
  <c r="F83"/>
  <c r="H77"/>
  <c r="F77"/>
  <c r="H71"/>
  <c r="F71"/>
  <c r="H69"/>
  <c r="F69"/>
  <c r="H64"/>
  <c r="F64"/>
  <c r="H58"/>
  <c r="F58"/>
  <c r="H53"/>
  <c r="F53"/>
  <c r="H51"/>
  <c r="F51"/>
  <c r="H50"/>
  <c r="F50"/>
  <c r="H42"/>
  <c r="F42"/>
  <c r="H35"/>
  <c r="F35"/>
  <c r="H32"/>
  <c r="F32"/>
  <c r="H30"/>
  <c r="F30"/>
  <c r="H29"/>
  <c r="F29"/>
  <c r="H10"/>
  <c r="F10"/>
  <c r="H9"/>
  <c r="F9"/>
  <c r="H259" i="9" l="1"/>
  <c r="F259"/>
  <c r="I27"/>
  <c r="G25"/>
  <c r="I25" s="1"/>
  <c r="I23"/>
  <c r="I19"/>
  <c r="I18"/>
  <c r="I17"/>
  <c r="G16"/>
  <c r="I16" s="1"/>
  <c r="G15"/>
  <c r="I15" s="1"/>
  <c r="G14"/>
  <c r="I14" s="1"/>
  <c r="G12"/>
  <c r="I12" s="1"/>
  <c r="G11"/>
  <c r="I11" s="1"/>
  <c r="G10"/>
  <c r="I10" s="1"/>
  <c r="H280" i="8"/>
  <c r="F280"/>
  <c r="I252"/>
  <c r="I251"/>
  <c r="I250"/>
  <c r="I249"/>
  <c r="I248"/>
  <c r="I247"/>
  <c r="I246"/>
  <c r="I245"/>
  <c r="I244"/>
  <c r="I243"/>
  <c r="I242"/>
  <c r="I241"/>
  <c r="G241"/>
  <c r="I240"/>
  <c r="G240"/>
  <c r="I239"/>
  <c r="G239"/>
  <c r="I238"/>
  <c r="G238"/>
  <c r="I237"/>
  <c r="G237"/>
  <c r="I236"/>
  <c r="G236"/>
  <c r="I235"/>
  <c r="G235"/>
  <c r="I234"/>
  <c r="G234"/>
  <c r="I233"/>
  <c r="G233"/>
  <c r="I232"/>
  <c r="G232"/>
  <c r="I231"/>
  <c r="G231"/>
  <c r="I230"/>
  <c r="G230"/>
  <c r="I229"/>
  <c r="G229"/>
  <c r="I228"/>
  <c r="G228"/>
  <c r="I227"/>
  <c r="G227"/>
  <c r="I226"/>
  <c r="G226"/>
  <c r="I225"/>
  <c r="G225"/>
  <c r="I224"/>
  <c r="G224"/>
  <c r="I223"/>
  <c r="G223"/>
  <c r="I222"/>
  <c r="G222"/>
  <c r="I221"/>
  <c r="G221"/>
  <c r="I220"/>
  <c r="G220"/>
  <c r="I219"/>
  <c r="G219"/>
  <c r="I218"/>
  <c r="G218"/>
  <c r="I217"/>
  <c r="G217"/>
  <c r="I216"/>
  <c r="G216"/>
  <c r="I215"/>
  <c r="G215"/>
  <c r="I214"/>
  <c r="G214"/>
  <c r="I213"/>
  <c r="G213"/>
  <c r="I212"/>
  <c r="G212"/>
  <c r="I211"/>
  <c r="G211"/>
  <c r="I210"/>
  <c r="G210"/>
  <c r="I209"/>
  <c r="G209"/>
  <c r="I208"/>
  <c r="G208"/>
  <c r="I207"/>
  <c r="G207"/>
  <c r="I206"/>
  <c r="G206"/>
  <c r="I205"/>
  <c r="G205"/>
  <c r="I204"/>
  <c r="G204"/>
  <c r="I203"/>
  <c r="G203"/>
  <c r="I202"/>
  <c r="G202"/>
  <c r="I201"/>
  <c r="G201"/>
  <c r="I200"/>
  <c r="G200"/>
  <c r="I199"/>
  <c r="G199"/>
  <c r="I198"/>
  <c r="G198"/>
  <c r="I197"/>
  <c r="G197"/>
  <c r="I196"/>
  <c r="G196"/>
  <c r="I195"/>
  <c r="G195"/>
  <c r="I194"/>
  <c r="G194"/>
  <c r="I193"/>
  <c r="G193"/>
  <c r="I192"/>
  <c r="G192"/>
  <c r="I191"/>
  <c r="G191"/>
  <c r="I190"/>
  <c r="G190"/>
  <c r="I189"/>
  <c r="G189"/>
  <c r="I188"/>
  <c r="G188"/>
  <c r="I187"/>
  <c r="G187"/>
  <c r="I186"/>
  <c r="G186"/>
  <c r="I185"/>
  <c r="G185"/>
  <c r="I184"/>
  <c r="G184"/>
  <c r="I183"/>
  <c r="G183"/>
  <c r="I182"/>
  <c r="G182"/>
  <c r="I181"/>
  <c r="G181"/>
  <c r="I180"/>
  <c r="G180"/>
  <c r="I179"/>
  <c r="G179"/>
  <c r="I178"/>
  <c r="G178"/>
  <c r="I177"/>
  <c r="G177"/>
  <c r="I176"/>
  <c r="G176"/>
  <c r="I175"/>
  <c r="G175"/>
  <c r="I174"/>
  <c r="G174"/>
  <c r="I173"/>
  <c r="G173"/>
  <c r="I172"/>
  <c r="G172"/>
  <c r="I171"/>
  <c r="G171"/>
  <c r="I170"/>
  <c r="G170"/>
  <c r="I169"/>
  <c r="G169"/>
  <c r="I168"/>
  <c r="G168"/>
  <c r="I167"/>
  <c r="G167"/>
  <c r="I166"/>
  <c r="G166"/>
  <c r="I165"/>
  <c r="G165"/>
  <c r="I164"/>
  <c r="G164"/>
  <c r="I163"/>
  <c r="G163"/>
  <c r="I162"/>
  <c r="G162"/>
  <c r="I161"/>
  <c r="G161"/>
  <c r="I160"/>
  <c r="G160"/>
  <c r="I159"/>
  <c r="G159"/>
  <c r="I158"/>
  <c r="G158"/>
  <c r="I157"/>
  <c r="G157"/>
  <c r="I156"/>
  <c r="G156"/>
  <c r="I155"/>
  <c r="G155"/>
  <c r="I154"/>
  <c r="G154"/>
  <c r="I153"/>
  <c r="G153"/>
  <c r="I152"/>
  <c r="G152"/>
  <c r="I151"/>
  <c r="G151"/>
  <c r="I150"/>
  <c r="G150"/>
  <c r="I149"/>
  <c r="G149"/>
  <c r="I148"/>
  <c r="G148"/>
  <c r="I147"/>
  <c r="G147"/>
  <c r="I146"/>
  <c r="G146"/>
  <c r="I145"/>
  <c r="G145"/>
  <c r="I144"/>
  <c r="G144"/>
  <c r="I143"/>
  <c r="G143"/>
  <c r="I142"/>
  <c r="G142"/>
  <c r="I141"/>
  <c r="G141"/>
  <c r="I140"/>
  <c r="G140"/>
  <c r="I139"/>
  <c r="G139"/>
  <c r="I138"/>
  <c r="G138"/>
  <c r="I137"/>
  <c r="G137"/>
  <c r="I136"/>
  <c r="G136"/>
  <c r="I135"/>
  <c r="G135"/>
  <c r="I134"/>
  <c r="G134"/>
  <c r="I133"/>
  <c r="G133"/>
  <c r="I132"/>
  <c r="G132"/>
  <c r="I131"/>
  <c r="G131"/>
  <c r="I130"/>
  <c r="G130"/>
  <c r="I129"/>
  <c r="G129"/>
  <c r="I128"/>
  <c r="G128"/>
  <c r="I127"/>
  <c r="G127"/>
  <c r="I126"/>
  <c r="G126"/>
  <c r="I125"/>
  <c r="G125"/>
  <c r="I124"/>
  <c r="G124"/>
  <c r="I123"/>
  <c r="G123"/>
  <c r="I122"/>
  <c r="G122"/>
  <c r="I121"/>
  <c r="G121"/>
  <c r="I120"/>
  <c r="G120"/>
  <c r="I119"/>
  <c r="G119"/>
  <c r="I118"/>
  <c r="G118"/>
  <c r="I117"/>
  <c r="G117"/>
  <c r="I116"/>
  <c r="G116"/>
  <c r="I115"/>
  <c r="G115"/>
  <c r="I114"/>
  <c r="G114"/>
  <c r="I113"/>
  <c r="G113"/>
  <c r="I112"/>
  <c r="G112"/>
  <c r="I111"/>
  <c r="G111"/>
  <c r="I110"/>
  <c r="G110"/>
  <c r="I109"/>
  <c r="G109"/>
  <c r="I108"/>
  <c r="G108"/>
  <c r="I107"/>
  <c r="G107"/>
  <c r="I106"/>
  <c r="G106"/>
  <c r="I105"/>
  <c r="G105"/>
  <c r="I104"/>
  <c r="G104"/>
  <c r="I103"/>
  <c r="G103"/>
  <c r="I102"/>
  <c r="G102"/>
  <c r="I101"/>
  <c r="G101"/>
  <c r="I100"/>
  <c r="G100"/>
  <c r="I99"/>
  <c r="G99"/>
  <c r="I98"/>
  <c r="G98"/>
  <c r="I97"/>
  <c r="G97"/>
  <c r="I96"/>
  <c r="G96"/>
  <c r="I95"/>
  <c r="G95"/>
  <c r="I94"/>
  <c r="G94"/>
  <c r="I93"/>
  <c r="G93"/>
  <c r="I92"/>
  <c r="G92"/>
  <c r="I91"/>
  <c r="G91"/>
  <c r="I90"/>
  <c r="G90"/>
  <c r="I89"/>
  <c r="G89"/>
  <c r="I88"/>
  <c r="G88"/>
  <c r="I87"/>
  <c r="G87"/>
  <c r="I86"/>
  <c r="G86"/>
  <c r="I85"/>
  <c r="G85"/>
  <c r="I84"/>
  <c r="G84"/>
  <c r="I83"/>
  <c r="G83"/>
  <c r="I82"/>
  <c r="G82"/>
  <c r="I81"/>
  <c r="G81"/>
  <c r="I80"/>
  <c r="G80"/>
  <c r="I79"/>
  <c r="G79"/>
  <c r="I78"/>
  <c r="G78"/>
  <c r="I77"/>
  <c r="G77"/>
  <c r="I76"/>
  <c r="G76"/>
  <c r="I75"/>
  <c r="G75"/>
  <c r="I74"/>
  <c r="G74"/>
  <c r="I73"/>
  <c r="G73"/>
  <c r="I72"/>
  <c r="G72"/>
  <c r="I71"/>
  <c r="G71"/>
  <c r="I70"/>
  <c r="G70"/>
  <c r="I69"/>
  <c r="G69"/>
  <c r="I68"/>
  <c r="G68"/>
  <c r="I67"/>
  <c r="G67"/>
  <c r="I66"/>
  <c r="G66"/>
  <c r="I65"/>
  <c r="G65"/>
  <c r="I64"/>
  <c r="G64"/>
  <c r="I63"/>
  <c r="G63"/>
  <c r="I62"/>
  <c r="G62"/>
  <c r="I61"/>
  <c r="G61"/>
  <c r="I60"/>
  <c r="G60"/>
  <c r="I59"/>
  <c r="G59"/>
  <c r="I58"/>
  <c r="G58"/>
  <c r="I57"/>
  <c r="G57"/>
  <c r="I56"/>
  <c r="G56"/>
  <c r="I55"/>
  <c r="G55"/>
  <c r="I54"/>
  <c r="G54"/>
  <c r="I53"/>
  <c r="G53"/>
  <c r="I52"/>
  <c r="G52"/>
  <c r="I51"/>
  <c r="G51"/>
  <c r="I50"/>
  <c r="G50"/>
  <c r="I49"/>
  <c r="G49"/>
  <c r="I48"/>
  <c r="G48"/>
  <c r="I47"/>
  <c r="G47"/>
  <c r="I46"/>
  <c r="G46"/>
  <c r="I45"/>
  <c r="G45"/>
  <c r="I44"/>
  <c r="G44"/>
  <c r="I43"/>
  <c r="G43"/>
  <c r="I42"/>
  <c r="G42"/>
  <c r="I41"/>
  <c r="G41"/>
  <c r="I40"/>
  <c r="G40"/>
  <c r="I39"/>
  <c r="G39"/>
  <c r="I38"/>
  <c r="G38"/>
  <c r="I37"/>
  <c r="G37"/>
  <c r="I36"/>
  <c r="G36"/>
  <c r="I35"/>
  <c r="G35"/>
  <c r="I34"/>
  <c r="G34"/>
  <c r="I33"/>
  <c r="G33"/>
  <c r="I32"/>
  <c r="G32"/>
  <c r="I31"/>
  <c r="G31"/>
  <c r="I30"/>
  <c r="G30"/>
  <c r="I29"/>
  <c r="G29"/>
  <c r="I28"/>
  <c r="G28"/>
  <c r="I27"/>
  <c r="G27"/>
  <c r="I26"/>
  <c r="G26"/>
  <c r="I25"/>
  <c r="G25"/>
  <c r="I24"/>
  <c r="G24"/>
  <c r="I23"/>
  <c r="G23"/>
  <c r="I22"/>
  <c r="G22"/>
  <c r="I21"/>
  <c r="G21"/>
  <c r="I20"/>
  <c r="G20"/>
  <c r="I19"/>
  <c r="G19"/>
  <c r="I18"/>
  <c r="G18"/>
  <c r="I17"/>
  <c r="G17"/>
  <c r="I16"/>
  <c r="G16"/>
  <c r="I15"/>
  <c r="G15"/>
  <c r="I14"/>
  <c r="G14"/>
  <c r="I13"/>
  <c r="G13"/>
  <c r="I12"/>
  <c r="G12"/>
  <c r="I11"/>
  <c r="G11"/>
  <c r="I10"/>
  <c r="G10"/>
  <c r="I9"/>
  <c r="G9"/>
  <c r="I8"/>
  <c r="G8"/>
  <c r="I7"/>
  <c r="I280" s="1"/>
  <c r="G7"/>
  <c r="G280" s="1"/>
  <c r="H117" i="7"/>
  <c r="F117"/>
  <c r="G116"/>
  <c r="I116" s="1"/>
  <c r="G115"/>
  <c r="I115" s="1"/>
  <c r="G114"/>
  <c r="I114" s="1"/>
  <c r="G113"/>
  <c r="I113" s="1"/>
  <c r="G112"/>
  <c r="I112" s="1"/>
  <c r="G111"/>
  <c r="I111" s="1"/>
  <c r="G110"/>
  <c r="I110" s="1"/>
  <c r="H108"/>
  <c r="F108"/>
  <c r="G107"/>
  <c r="I107" s="1"/>
  <c r="G106"/>
  <c r="I106" s="1"/>
  <c r="G105"/>
  <c r="I105" s="1"/>
  <c r="G104"/>
  <c r="I104" s="1"/>
  <c r="G103"/>
  <c r="I103" s="1"/>
  <c r="I102"/>
  <c r="G102"/>
  <c r="G101"/>
  <c r="I101" s="1"/>
  <c r="G100"/>
  <c r="I100" s="1"/>
  <c r="G99"/>
  <c r="I99" s="1"/>
  <c r="G98"/>
  <c r="F96"/>
  <c r="H95"/>
  <c r="G95"/>
  <c r="I95" s="1"/>
  <c r="H94"/>
  <c r="G94"/>
  <c r="I94" s="1"/>
  <c r="H93"/>
  <c r="G93"/>
  <c r="I93" s="1"/>
  <c r="H92"/>
  <c r="G92"/>
  <c r="I92" s="1"/>
  <c r="H91"/>
  <c r="G91"/>
  <c r="I91" s="1"/>
  <c r="H90"/>
  <c r="G90"/>
  <c r="I90" s="1"/>
  <c r="H89"/>
  <c r="G89"/>
  <c r="I89" s="1"/>
  <c r="H88"/>
  <c r="G88"/>
  <c r="I88" s="1"/>
  <c r="H87"/>
  <c r="G87"/>
  <c r="I87" s="1"/>
  <c r="H86"/>
  <c r="G86"/>
  <c r="I86" s="1"/>
  <c r="H85"/>
  <c r="G85"/>
  <c r="I85" s="1"/>
  <c r="H84"/>
  <c r="G84"/>
  <c r="I84" s="1"/>
  <c r="H83"/>
  <c r="H82"/>
  <c r="H81"/>
  <c r="I81" s="1"/>
  <c r="G81"/>
  <c r="H80"/>
  <c r="I80" s="1"/>
  <c r="G80"/>
  <c r="H79"/>
  <c r="I79" s="1"/>
  <c r="G79"/>
  <c r="H78"/>
  <c r="I78" s="1"/>
  <c r="G78"/>
  <c r="H77"/>
  <c r="I77" s="1"/>
  <c r="G77"/>
  <c r="H76"/>
  <c r="I76" s="1"/>
  <c r="G76"/>
  <c r="H75"/>
  <c r="I75" s="1"/>
  <c r="G75"/>
  <c r="H74"/>
  <c r="I74" s="1"/>
  <c r="G74"/>
  <c r="H73"/>
  <c r="I73" s="1"/>
  <c r="G73"/>
  <c r="H72"/>
  <c r="I72" s="1"/>
  <c r="G72"/>
  <c r="H71"/>
  <c r="I71" s="1"/>
  <c r="G71"/>
  <c r="H70"/>
  <c r="I70" s="1"/>
  <c r="G70"/>
  <c r="H69"/>
  <c r="I69" s="1"/>
  <c r="G69"/>
  <c r="H68"/>
  <c r="I68" s="1"/>
  <c r="G68"/>
  <c r="H67"/>
  <c r="I67" s="1"/>
  <c r="G67"/>
  <c r="H66"/>
  <c r="I66" s="1"/>
  <c r="G66"/>
  <c r="H65"/>
  <c r="I65" s="1"/>
  <c r="G65"/>
  <c r="I64"/>
  <c r="G64"/>
  <c r="I63"/>
  <c r="G63"/>
  <c r="H62"/>
  <c r="I62" s="1"/>
  <c r="G62"/>
  <c r="H61"/>
  <c r="I61" s="1"/>
  <c r="G61"/>
  <c r="I60"/>
  <c r="H60"/>
  <c r="G60"/>
  <c r="H59"/>
  <c r="I59" s="1"/>
  <c r="G59"/>
  <c r="H58"/>
  <c r="I58" s="1"/>
  <c r="G58"/>
  <c r="H57"/>
  <c r="I57" s="1"/>
  <c r="G57"/>
  <c r="H56"/>
  <c r="I56" s="1"/>
  <c r="G56"/>
  <c r="H55"/>
  <c r="I55" s="1"/>
  <c r="G55"/>
  <c r="H54"/>
  <c r="I54" s="1"/>
  <c r="G54"/>
  <c r="H53"/>
  <c r="I53" s="1"/>
  <c r="G53"/>
  <c r="H52"/>
  <c r="I52" s="1"/>
  <c r="G52"/>
  <c r="I51"/>
  <c r="H51"/>
  <c r="G51"/>
  <c r="H50"/>
  <c r="I50" s="1"/>
  <c r="G50"/>
  <c r="H49"/>
  <c r="I49" s="1"/>
  <c r="G49"/>
  <c r="H48"/>
  <c r="I48" s="1"/>
  <c r="G48"/>
  <c r="H47"/>
  <c r="I47" s="1"/>
  <c r="G47"/>
  <c r="H46"/>
  <c r="I46" s="1"/>
  <c r="G46"/>
  <c r="H45"/>
  <c r="I45" s="1"/>
  <c r="G45"/>
  <c r="H44"/>
  <c r="I44" s="1"/>
  <c r="G44"/>
  <c r="H43"/>
  <c r="I43" s="1"/>
  <c r="G43"/>
  <c r="H42"/>
  <c r="I42" s="1"/>
  <c r="G42"/>
  <c r="H41"/>
  <c r="I41" s="1"/>
  <c r="G41"/>
  <c r="H40"/>
  <c r="I40" s="1"/>
  <c r="G40"/>
  <c r="H39"/>
  <c r="I39" s="1"/>
  <c r="G39"/>
  <c r="H38"/>
  <c r="I38" s="1"/>
  <c r="G38"/>
  <c r="H37"/>
  <c r="I37" s="1"/>
  <c r="G37"/>
  <c r="H36"/>
  <c r="I36" s="1"/>
  <c r="G36"/>
  <c r="H35"/>
  <c r="I35" s="1"/>
  <c r="G35"/>
  <c r="H34"/>
  <c r="I34" s="1"/>
  <c r="G34"/>
  <c r="H33"/>
  <c r="I33" s="1"/>
  <c r="G33"/>
  <c r="H32"/>
  <c r="I32" s="1"/>
  <c r="G32"/>
  <c r="H31"/>
  <c r="I31" s="1"/>
  <c r="G31"/>
  <c r="H30"/>
  <c r="I30" s="1"/>
  <c r="G30"/>
  <c r="H29"/>
  <c r="I29" s="1"/>
  <c r="G29"/>
  <c r="I28"/>
  <c r="H28"/>
  <c r="G28"/>
  <c r="I27"/>
  <c r="H27"/>
  <c r="G27"/>
  <c r="H26"/>
  <c r="I26" s="1"/>
  <c r="G26"/>
  <c r="H25"/>
  <c r="I25" s="1"/>
  <c r="G25"/>
  <c r="H24"/>
  <c r="I24" s="1"/>
  <c r="G24"/>
  <c r="I23"/>
  <c r="H23"/>
  <c r="G23"/>
  <c r="H22"/>
  <c r="I22" s="1"/>
  <c r="G22"/>
  <c r="H21"/>
  <c r="I21" s="1"/>
  <c r="G21"/>
  <c r="I20"/>
  <c r="H20"/>
  <c r="G20"/>
  <c r="H19"/>
  <c r="I19" s="1"/>
  <c r="H18"/>
  <c r="I18" s="1"/>
  <c r="G18"/>
  <c r="H17"/>
  <c r="I17" s="1"/>
  <c r="G17"/>
  <c r="H16"/>
  <c r="I16" s="1"/>
  <c r="G16"/>
  <c r="H15"/>
  <c r="I15" s="1"/>
  <c r="G15"/>
  <c r="H14"/>
  <c r="I14" s="1"/>
  <c r="G14"/>
  <c r="H13"/>
  <c r="I13" s="1"/>
  <c r="G13"/>
  <c r="H12"/>
  <c r="I12" s="1"/>
  <c r="G12"/>
  <c r="H11"/>
  <c r="I11" s="1"/>
  <c r="G11"/>
  <c r="H10"/>
  <c r="I10" s="1"/>
  <c r="G10"/>
  <c r="H9"/>
  <c r="I9" s="1"/>
  <c r="G9"/>
  <c r="H8"/>
  <c r="I8" s="1"/>
  <c r="G8"/>
  <c r="H7"/>
  <c r="I7" s="1"/>
  <c r="G7"/>
  <c r="H6"/>
  <c r="I6" s="1"/>
  <c r="G6"/>
  <c r="G108" l="1"/>
  <c r="F118"/>
  <c r="I98"/>
  <c r="I108" s="1"/>
  <c r="G96"/>
  <c r="G117"/>
  <c r="G118" s="1"/>
  <c r="G259" i="9"/>
  <c r="I259"/>
  <c r="I96" i="7"/>
  <c r="I117"/>
  <c r="H96"/>
  <c r="H118" s="1"/>
  <c r="I118" l="1"/>
  <c r="I73" i="6"/>
  <c r="G73"/>
  <c r="H44" i="5" l="1"/>
  <c r="G44"/>
  <c r="F44"/>
  <c r="I34"/>
  <c r="G34"/>
  <c r="I33"/>
  <c r="G33"/>
  <c r="I32"/>
  <c r="G32"/>
  <c r="I31"/>
  <c r="G31"/>
  <c r="I30"/>
  <c r="G30"/>
  <c r="I29"/>
  <c r="G29"/>
  <c r="I28"/>
  <c r="G28"/>
  <c r="I27"/>
  <c r="G27"/>
  <c r="I26"/>
  <c r="G26"/>
  <c r="I25"/>
  <c r="G25"/>
  <c r="I24"/>
  <c r="G24"/>
  <c r="I23"/>
  <c r="G23"/>
  <c r="I22"/>
  <c r="G22"/>
  <c r="I21"/>
  <c r="G21"/>
  <c r="I20"/>
  <c r="G20"/>
  <c r="I19"/>
  <c r="G19"/>
  <c r="I18"/>
  <c r="G18"/>
  <c r="I17"/>
  <c r="G17"/>
  <c r="I16"/>
  <c r="G16"/>
  <c r="I15"/>
  <c r="G15"/>
  <c r="I14"/>
  <c r="G14"/>
  <c r="I13"/>
  <c r="G13"/>
  <c r="I12"/>
  <c r="G12"/>
  <c r="I11"/>
  <c r="G11"/>
  <c r="I10"/>
  <c r="G10"/>
  <c r="I9"/>
  <c r="G9"/>
  <c r="I8"/>
  <c r="G8"/>
  <c r="I7"/>
  <c r="G7"/>
  <c r="I6"/>
  <c r="G6"/>
  <c r="I5"/>
  <c r="I44" s="1"/>
  <c r="G5"/>
  <c r="G132" i="4" l="1"/>
  <c r="F132"/>
  <c r="I96"/>
  <c r="I95"/>
  <c r="I132" l="1"/>
  <c r="I217" i="2"/>
  <c r="I216"/>
  <c r="G215"/>
  <c r="I215" s="1"/>
  <c r="G214"/>
  <c r="I214" s="1"/>
  <c r="G213"/>
  <c r="I213" s="1"/>
  <c r="G212"/>
  <c r="I212" s="1"/>
  <c r="G211"/>
  <c r="I211" s="1"/>
  <c r="G210"/>
  <c r="I210" s="1"/>
  <c r="G209"/>
  <c r="I209" s="1"/>
  <c r="G208"/>
  <c r="I208" s="1"/>
  <c r="G207"/>
  <c r="I207" s="1"/>
  <c r="G206"/>
  <c r="I206" s="1"/>
  <c r="G205"/>
  <c r="I205" s="1"/>
  <c r="G204"/>
  <c r="I204" s="1"/>
  <c r="G203"/>
  <c r="I203" s="1"/>
  <c r="I202"/>
  <c r="G202"/>
  <c r="G201"/>
  <c r="I201" s="1"/>
  <c r="G200"/>
  <c r="I200" s="1"/>
  <c r="G199"/>
  <c r="I199" s="1"/>
  <c r="G198"/>
  <c r="I198" s="1"/>
  <c r="G197"/>
  <c r="I197" s="1"/>
  <c r="G196"/>
  <c r="I196" s="1"/>
  <c r="G195"/>
  <c r="I195" s="1"/>
  <c r="G194"/>
  <c r="I194" s="1"/>
  <c r="G193"/>
  <c r="I193" s="1"/>
  <c r="I192"/>
  <c r="G191"/>
  <c r="I191" s="1"/>
  <c r="G190"/>
  <c r="I190" s="1"/>
  <c r="G189"/>
  <c r="I189" s="1"/>
  <c r="G188"/>
  <c r="I188" s="1"/>
  <c r="G187"/>
  <c r="I187" s="1"/>
  <c r="G186"/>
  <c r="I186" s="1"/>
  <c r="G185"/>
  <c r="I185" s="1"/>
  <c r="G184"/>
  <c r="I184" s="1"/>
  <c r="G183"/>
  <c r="I183" s="1"/>
  <c r="G182"/>
  <c r="I182" s="1"/>
  <c r="G181"/>
  <c r="I181" s="1"/>
  <c r="G180"/>
  <c r="I180" s="1"/>
  <c r="G179"/>
  <c r="I179" s="1"/>
  <c r="G178"/>
  <c r="I178" s="1"/>
  <c r="G177"/>
  <c r="I177" s="1"/>
  <c r="G176"/>
  <c r="I176" s="1"/>
  <c r="G175"/>
  <c r="I175" s="1"/>
  <c r="G174"/>
  <c r="I174" s="1"/>
  <c r="G173"/>
  <c r="I173" s="1"/>
  <c r="G172"/>
  <c r="I172" s="1"/>
  <c r="G171"/>
  <c r="I171" s="1"/>
  <c r="G170"/>
  <c r="I170" s="1"/>
  <c r="G169"/>
  <c r="I169" s="1"/>
  <c r="G168"/>
  <c r="I168" s="1"/>
  <c r="G167"/>
  <c r="I167" s="1"/>
  <c r="G166"/>
  <c r="I166" s="1"/>
  <c r="G165"/>
  <c r="I165" s="1"/>
  <c r="G164"/>
  <c r="I164" s="1"/>
  <c r="G163"/>
  <c r="I163" s="1"/>
  <c r="G162"/>
  <c r="I162" s="1"/>
  <c r="G161"/>
  <c r="I161" s="1"/>
  <c r="G160"/>
  <c r="I160" s="1"/>
  <c r="G159"/>
  <c r="I159" s="1"/>
  <c r="G158"/>
  <c r="I158" s="1"/>
  <c r="G157"/>
  <c r="I157" s="1"/>
  <c r="G156"/>
  <c r="I156" s="1"/>
  <c r="G155"/>
  <c r="I155" s="1"/>
  <c r="G154"/>
  <c r="I154" s="1"/>
  <c r="G153"/>
  <c r="I153" s="1"/>
  <c r="G152"/>
  <c r="I152" s="1"/>
  <c r="G151"/>
  <c r="I151" s="1"/>
  <c r="G150"/>
  <c r="I150" s="1"/>
  <c r="G149"/>
  <c r="I149" s="1"/>
  <c r="G148"/>
  <c r="I148" s="1"/>
  <c r="G147"/>
  <c r="I147" s="1"/>
  <c r="G146"/>
  <c r="I146" s="1"/>
  <c r="G145"/>
  <c r="I145" s="1"/>
  <c r="G144"/>
  <c r="I144" s="1"/>
  <c r="G143"/>
  <c r="I143" s="1"/>
  <c r="G142"/>
  <c r="I142" s="1"/>
  <c r="G141"/>
  <c r="I141" s="1"/>
  <c r="G140"/>
  <c r="I140" s="1"/>
  <c r="G139"/>
  <c r="I139" s="1"/>
  <c r="G138"/>
  <c r="I138" s="1"/>
  <c r="G133"/>
  <c r="I133" s="1"/>
  <c r="G132"/>
  <c r="I132" s="1"/>
  <c r="G131"/>
  <c r="I131" s="1"/>
  <c r="G130"/>
  <c r="I130" s="1"/>
  <c r="G129"/>
  <c r="I129" s="1"/>
  <c r="G128"/>
  <c r="I128" s="1"/>
  <c r="G127"/>
  <c r="I127" s="1"/>
  <c r="G126"/>
  <c r="I126" s="1"/>
  <c r="G125"/>
  <c r="I125" s="1"/>
  <c r="G124"/>
  <c r="I124" s="1"/>
  <c r="G123"/>
  <c r="I123" s="1"/>
  <c r="G122"/>
  <c r="I122" s="1"/>
  <c r="G121"/>
  <c r="I121" s="1"/>
  <c r="G120"/>
  <c r="I120" s="1"/>
  <c r="G119"/>
  <c r="I119" s="1"/>
  <c r="G118"/>
  <c r="I118" s="1"/>
  <c r="G117"/>
  <c r="I117" s="1"/>
  <c r="G116"/>
  <c r="I116" s="1"/>
  <c r="G115"/>
  <c r="I115" s="1"/>
  <c r="G114"/>
  <c r="I114" s="1"/>
  <c r="G113"/>
  <c r="I113" s="1"/>
  <c r="G112"/>
  <c r="I112" s="1"/>
  <c r="G111"/>
  <c r="I111" s="1"/>
  <c r="G110"/>
  <c r="I110" s="1"/>
  <c r="G109"/>
  <c r="I109" s="1"/>
  <c r="G108"/>
  <c r="I108" s="1"/>
  <c r="G107"/>
  <c r="I107" s="1"/>
  <c r="G106"/>
  <c r="I106" s="1"/>
  <c r="G105"/>
  <c r="I105" s="1"/>
  <c r="G104"/>
  <c r="I104" s="1"/>
  <c r="G103"/>
  <c r="I103" s="1"/>
  <c r="G102"/>
  <c r="I102" s="1"/>
  <c r="G101"/>
  <c r="I101" s="1"/>
  <c r="G100"/>
  <c r="I100" s="1"/>
  <c r="G99"/>
  <c r="I99" s="1"/>
  <c r="G98"/>
  <c r="I98" s="1"/>
  <c r="G97"/>
  <c r="I97" s="1"/>
  <c r="G96"/>
  <c r="I96" s="1"/>
  <c r="G95"/>
  <c r="I95" s="1"/>
  <c r="G94"/>
  <c r="I94" s="1"/>
  <c r="G93"/>
  <c r="I93" s="1"/>
  <c r="G92"/>
  <c r="I92" s="1"/>
  <c r="G91"/>
  <c r="I91" s="1"/>
  <c r="G90"/>
  <c r="I90" s="1"/>
  <c r="G89"/>
  <c r="I89" s="1"/>
  <c r="G88"/>
  <c r="I88" s="1"/>
  <c r="G87"/>
  <c r="I87" s="1"/>
  <c r="G86"/>
  <c r="I86" s="1"/>
  <c r="G85"/>
  <c r="I85" s="1"/>
  <c r="I84"/>
  <c r="G83"/>
  <c r="I83" s="1"/>
  <c r="G82"/>
  <c r="I82" s="1"/>
  <c r="G81"/>
  <c r="I81" s="1"/>
  <c r="G80"/>
  <c r="I80" s="1"/>
  <c r="G79"/>
  <c r="I79" s="1"/>
  <c r="G78"/>
  <c r="I78" s="1"/>
  <c r="G77"/>
  <c r="I77" s="1"/>
  <c r="G76"/>
  <c r="I76" s="1"/>
  <c r="G75"/>
  <c r="I75" s="1"/>
  <c r="G74"/>
  <c r="I74" s="1"/>
  <c r="G73"/>
  <c r="I73" s="1"/>
  <c r="G72"/>
  <c r="I72" s="1"/>
  <c r="G71"/>
  <c r="I71" s="1"/>
  <c r="G70"/>
  <c r="I70" s="1"/>
  <c r="G69"/>
  <c r="I69" s="1"/>
  <c r="G68"/>
  <c r="I68" s="1"/>
  <c r="G67"/>
  <c r="I67" s="1"/>
  <c r="G66"/>
  <c r="I66" s="1"/>
  <c r="G65"/>
  <c r="I65" s="1"/>
  <c r="G64"/>
  <c r="I64" s="1"/>
  <c r="G63"/>
  <c r="I63" s="1"/>
  <c r="G62"/>
  <c r="I62" s="1"/>
  <c r="G61"/>
  <c r="I61" s="1"/>
  <c r="G60"/>
  <c r="I60" s="1"/>
  <c r="G59"/>
  <c r="I59" s="1"/>
  <c r="G58"/>
  <c r="I58" s="1"/>
  <c r="G57"/>
  <c r="I57" s="1"/>
  <c r="G56"/>
  <c r="I56" s="1"/>
  <c r="G55"/>
  <c r="I55" s="1"/>
  <c r="G54"/>
  <c r="I54" s="1"/>
  <c r="G53"/>
  <c r="I53" s="1"/>
  <c r="G52"/>
  <c r="I52" s="1"/>
  <c r="G51"/>
  <c r="I51" s="1"/>
  <c r="G50"/>
  <c r="I50" s="1"/>
  <c r="G49"/>
  <c r="I49" s="1"/>
  <c r="G48"/>
  <c r="I48" s="1"/>
  <c r="G47"/>
  <c r="I47" s="1"/>
  <c r="G46"/>
  <c r="I46" s="1"/>
  <c r="G45"/>
  <c r="I45" s="1"/>
  <c r="G44"/>
  <c r="I44" s="1"/>
  <c r="G43"/>
  <c r="I43" s="1"/>
  <c r="G42"/>
  <c r="I42" s="1"/>
  <c r="G41"/>
  <c r="I41" s="1"/>
  <c r="G40"/>
  <c r="I40" s="1"/>
  <c r="G39"/>
  <c r="I39" s="1"/>
  <c r="G38"/>
  <c r="I38" s="1"/>
  <c r="G37"/>
  <c r="I37" s="1"/>
  <c r="G36"/>
  <c r="I36" s="1"/>
  <c r="G35"/>
  <c r="I35" s="1"/>
  <c r="G34"/>
  <c r="I34" s="1"/>
  <c r="G33"/>
  <c r="I33" s="1"/>
  <c r="G32"/>
  <c r="I32" s="1"/>
  <c r="G31"/>
  <c r="I31" s="1"/>
  <c r="G30"/>
  <c r="I30" s="1"/>
  <c r="G29"/>
  <c r="I29" s="1"/>
  <c r="G28"/>
  <c r="I28" s="1"/>
  <c r="G27"/>
  <c r="I27" s="1"/>
  <c r="G26"/>
  <c r="I26" s="1"/>
  <c r="G25"/>
  <c r="I25" s="1"/>
  <c r="G24"/>
  <c r="I24" s="1"/>
  <c r="G23"/>
  <c r="I23" s="1"/>
  <c r="G22"/>
  <c r="I22" s="1"/>
  <c r="G21"/>
  <c r="I21" s="1"/>
  <c r="G20"/>
  <c r="I20" s="1"/>
  <c r="G19"/>
  <c r="I19" s="1"/>
  <c r="G18"/>
  <c r="I18" s="1"/>
  <c r="G17"/>
  <c r="I17" s="1"/>
  <c r="G16"/>
  <c r="I16" s="1"/>
  <c r="G15"/>
  <c r="I15" s="1"/>
  <c r="G14"/>
  <c r="I14" s="1"/>
  <c r="G13"/>
  <c r="I13" s="1"/>
  <c r="G12"/>
  <c r="I12" s="1"/>
  <c r="G11"/>
  <c r="I11" s="1"/>
  <c r="G10"/>
  <c r="G9"/>
  <c r="I9" s="1"/>
  <c r="I8"/>
  <c r="G7"/>
  <c r="I7" s="1"/>
  <c r="G6"/>
  <c r="I6" s="1"/>
  <c r="G5"/>
  <c r="I5" s="1"/>
  <c r="K858" i="1"/>
  <c r="K856"/>
  <c r="K855"/>
  <c r="K854"/>
  <c r="K853"/>
  <c r="K852"/>
  <c r="K850"/>
  <c r="I850"/>
  <c r="K849"/>
  <c r="K848"/>
  <c r="K847"/>
  <c r="K845"/>
  <c r="K844"/>
  <c r="K843"/>
  <c r="K842"/>
  <c r="K841"/>
  <c r="K840"/>
  <c r="K839"/>
  <c r="K838"/>
  <c r="K837"/>
  <c r="K836"/>
  <c r="K835"/>
  <c r="K834"/>
  <c r="K833"/>
  <c r="K832"/>
  <c r="K831"/>
  <c r="K830"/>
  <c r="K829"/>
  <c r="I829"/>
  <c r="K828"/>
  <c r="I828"/>
  <c r="K827"/>
  <c r="I827"/>
  <c r="K826"/>
  <c r="K825"/>
  <c r="K824"/>
  <c r="K823"/>
  <c r="K822"/>
  <c r="K821"/>
  <c r="I821"/>
  <c r="K820"/>
  <c r="K819"/>
  <c r="K818"/>
  <c r="K817"/>
  <c r="K816"/>
  <c r="K815"/>
  <c r="K814"/>
  <c r="K813"/>
  <c r="I813"/>
  <c r="K812"/>
  <c r="K811"/>
  <c r="K810"/>
  <c r="I810"/>
  <c r="K809"/>
  <c r="K808"/>
  <c r="K807"/>
  <c r="K806"/>
  <c r="K805"/>
  <c r="I805"/>
  <c r="K804"/>
  <c r="K803"/>
  <c r="I803"/>
  <c r="K802"/>
  <c r="I802"/>
  <c r="K801"/>
  <c r="K800"/>
  <c r="K799"/>
  <c r="I799"/>
  <c r="K798"/>
  <c r="K797"/>
  <c r="K796"/>
  <c r="I796"/>
  <c r="K795"/>
  <c r="K794"/>
  <c r="K793"/>
  <c r="K792"/>
  <c r="I792"/>
  <c r="K791"/>
  <c r="K790"/>
  <c r="K789"/>
  <c r="I789"/>
  <c r="K788"/>
  <c r="I788"/>
  <c r="K787"/>
  <c r="I787"/>
  <c r="K786"/>
  <c r="K785"/>
  <c r="K784"/>
  <c r="K783"/>
  <c r="I783"/>
  <c r="K782"/>
  <c r="I782"/>
  <c r="K781"/>
  <c r="I781"/>
  <c r="K780"/>
  <c r="I776"/>
  <c r="K776" s="1"/>
  <c r="I775"/>
  <c r="K775" s="1"/>
  <c r="I774"/>
  <c r="K774" s="1"/>
  <c r="I773"/>
  <c r="K773" s="1"/>
  <c r="I772"/>
  <c r="K772" s="1"/>
  <c r="I771"/>
  <c r="K771" s="1"/>
  <c r="I770"/>
  <c r="K770" s="1"/>
  <c r="I769"/>
  <c r="K769" s="1"/>
  <c r="I768"/>
  <c r="K768" s="1"/>
  <c r="I767"/>
  <c r="K767" s="1"/>
  <c r="I766"/>
  <c r="K766" s="1"/>
  <c r="I765"/>
  <c r="K765" s="1"/>
  <c r="I764"/>
  <c r="K764" s="1"/>
  <c r="I763"/>
  <c r="K763" s="1"/>
  <c r="I762"/>
  <c r="K762" s="1"/>
  <c r="I761"/>
  <c r="K761" s="1"/>
  <c r="I760"/>
  <c r="K760" s="1"/>
  <c r="I759"/>
  <c r="K759" s="1"/>
  <c r="I758"/>
  <c r="K758" s="1"/>
  <c r="I757"/>
  <c r="K757" s="1"/>
  <c r="I756"/>
  <c r="K756" s="1"/>
  <c r="I755"/>
  <c r="K755" s="1"/>
  <c r="I754"/>
  <c r="K754" s="1"/>
  <c r="I753"/>
  <c r="K753" s="1"/>
  <c r="I752"/>
  <c r="K752" s="1"/>
  <c r="I751"/>
  <c r="K751" s="1"/>
  <c r="I750"/>
  <c r="K750" s="1"/>
  <c r="I749"/>
  <c r="K749" s="1"/>
  <c r="I748"/>
  <c r="K748" s="1"/>
  <c r="I747"/>
  <c r="K747" s="1"/>
  <c r="I746"/>
  <c r="K746" s="1"/>
  <c r="I745"/>
  <c r="K745" s="1"/>
  <c r="I744"/>
  <c r="K743"/>
  <c r="I742"/>
  <c r="I738"/>
  <c r="K738" s="1"/>
  <c r="I737"/>
  <c r="K737" s="1"/>
  <c r="I736"/>
  <c r="K736" s="1"/>
  <c r="I735"/>
  <c r="K735" s="1"/>
  <c r="I734"/>
  <c r="K734" s="1"/>
  <c r="I733"/>
  <c r="K733" s="1"/>
  <c r="I732"/>
  <c r="K732" s="1"/>
  <c r="I731"/>
  <c r="K731" s="1"/>
  <c r="I730"/>
  <c r="K730" s="1"/>
  <c r="I729"/>
  <c r="K729" s="1"/>
  <c r="I728"/>
  <c r="K728" s="1"/>
  <c r="I727"/>
  <c r="K727" s="1"/>
  <c r="I726"/>
  <c r="K726" s="1"/>
  <c r="I725"/>
  <c r="K725" s="1"/>
  <c r="I724"/>
  <c r="K724" s="1"/>
  <c r="I723"/>
  <c r="K723" s="1"/>
  <c r="I722"/>
  <c r="K722" s="1"/>
  <c r="I721"/>
  <c r="K721" s="1"/>
  <c r="I720"/>
  <c r="K720" s="1"/>
  <c r="I719"/>
  <c r="K719" s="1"/>
  <c r="I718"/>
  <c r="K718" s="1"/>
  <c r="I717"/>
  <c r="K717" s="1"/>
  <c r="I716"/>
  <c r="K716" s="1"/>
  <c r="I715"/>
  <c r="K715" s="1"/>
  <c r="I714"/>
  <c r="K714" s="1"/>
  <c r="I713"/>
  <c r="K713" s="1"/>
  <c r="I712"/>
  <c r="K712" s="1"/>
  <c r="I711"/>
  <c r="K711" s="1"/>
  <c r="I710"/>
  <c r="K710" s="1"/>
  <c r="I709"/>
  <c r="K709" s="1"/>
  <c r="I708"/>
  <c r="K708" s="1"/>
  <c r="I707"/>
  <c r="K707" s="1"/>
  <c r="I706"/>
  <c r="K706" s="1"/>
  <c r="I705"/>
  <c r="K705" s="1"/>
  <c r="I704"/>
  <c r="K704" s="1"/>
  <c r="I703"/>
  <c r="K703" s="1"/>
  <c r="I702"/>
  <c r="K702" s="1"/>
  <c r="I701"/>
  <c r="K701" s="1"/>
  <c r="I700"/>
  <c r="K700" s="1"/>
  <c r="I699"/>
  <c r="K699" s="1"/>
  <c r="I698"/>
  <c r="K698" s="1"/>
  <c r="I697"/>
  <c r="K697" s="1"/>
  <c r="I696"/>
  <c r="K696" s="1"/>
  <c r="I695"/>
  <c r="K695" s="1"/>
  <c r="I694"/>
  <c r="K694" s="1"/>
  <c r="I693"/>
  <c r="K693" s="1"/>
  <c r="I692"/>
  <c r="K692" s="1"/>
  <c r="I691"/>
  <c r="K691" s="1"/>
  <c r="I690"/>
  <c r="K690" s="1"/>
  <c r="I689"/>
  <c r="K689" s="1"/>
  <c r="I688"/>
  <c r="K688" s="1"/>
  <c r="I687"/>
  <c r="K687" s="1"/>
  <c r="I686"/>
  <c r="K686" s="1"/>
  <c r="I685"/>
  <c r="K685" s="1"/>
  <c r="I684"/>
  <c r="K684" s="1"/>
  <c r="I683"/>
  <c r="K683" s="1"/>
  <c r="I682"/>
  <c r="K682" s="1"/>
  <c r="I681"/>
  <c r="K681" s="1"/>
  <c r="I680"/>
  <c r="K680" s="1"/>
  <c r="I679"/>
  <c r="K679" s="1"/>
  <c r="I678"/>
  <c r="K678" s="1"/>
  <c r="I677"/>
  <c r="K677" s="1"/>
  <c r="I676"/>
  <c r="K676" s="1"/>
  <c r="I675"/>
  <c r="K675" s="1"/>
  <c r="I674"/>
  <c r="K674" s="1"/>
  <c r="I673"/>
  <c r="K673" s="1"/>
  <c r="I672"/>
  <c r="K672" s="1"/>
  <c r="I671"/>
  <c r="K671" s="1"/>
  <c r="I670"/>
  <c r="K670" s="1"/>
  <c r="I669"/>
  <c r="K669" s="1"/>
  <c r="I668"/>
  <c r="K668" s="1"/>
  <c r="I667"/>
  <c r="K667" s="1"/>
  <c r="I666"/>
  <c r="K666" s="1"/>
  <c r="I665"/>
  <c r="K665" s="1"/>
  <c r="I664"/>
  <c r="K664" s="1"/>
  <c r="I663"/>
  <c r="K663" s="1"/>
  <c r="I662"/>
  <c r="K662" s="1"/>
  <c r="I661"/>
  <c r="K661" s="1"/>
  <c r="I660"/>
  <c r="K660" s="1"/>
  <c r="I659"/>
  <c r="K659" s="1"/>
  <c r="I658"/>
  <c r="K658" s="1"/>
  <c r="I657"/>
  <c r="K657" s="1"/>
  <c r="I656"/>
  <c r="K656" s="1"/>
  <c r="I655"/>
  <c r="K655" s="1"/>
  <c r="I654"/>
  <c r="K654" s="1"/>
  <c r="I653"/>
  <c r="K653" s="1"/>
  <c r="I652"/>
  <c r="K652" s="1"/>
  <c r="I651"/>
  <c r="K651" s="1"/>
  <c r="K650"/>
  <c r="I649"/>
  <c r="K649" s="1"/>
  <c r="I648"/>
  <c r="K648" s="1"/>
  <c r="I647"/>
  <c r="K647" s="1"/>
  <c r="I646"/>
  <c r="K646" s="1"/>
  <c r="I645"/>
  <c r="K645" s="1"/>
  <c r="I644"/>
  <c r="K644" s="1"/>
  <c r="I643"/>
  <c r="K643" s="1"/>
  <c r="I642"/>
  <c r="K642" s="1"/>
  <c r="I641"/>
  <c r="K641" s="1"/>
  <c r="I640"/>
  <c r="K640" s="1"/>
  <c r="I639"/>
  <c r="K639" s="1"/>
  <c r="I638"/>
  <c r="K638" s="1"/>
  <c r="I637"/>
  <c r="K637" s="1"/>
  <c r="I636"/>
  <c r="K636" s="1"/>
  <c r="I635"/>
  <c r="K635" s="1"/>
  <c r="I634"/>
  <c r="K634" s="1"/>
  <c r="I633"/>
  <c r="K633" s="1"/>
  <c r="I632"/>
  <c r="K632" s="1"/>
  <c r="I631"/>
  <c r="K631" s="1"/>
  <c r="I630"/>
  <c r="K630" s="1"/>
  <c r="I629"/>
  <c r="K629" s="1"/>
  <c r="I628"/>
  <c r="K628" s="1"/>
  <c r="I627"/>
  <c r="K627" s="1"/>
  <c r="I626"/>
  <c r="K626" s="1"/>
  <c r="I625"/>
  <c r="K625" s="1"/>
  <c r="I624"/>
  <c r="K624" s="1"/>
  <c r="I623"/>
  <c r="K623" s="1"/>
  <c r="I622"/>
  <c r="K622" s="1"/>
  <c r="I621"/>
  <c r="K621" s="1"/>
  <c r="I620"/>
  <c r="K620" s="1"/>
  <c r="I619"/>
  <c r="K619" s="1"/>
  <c r="I618"/>
  <c r="K618" s="1"/>
  <c r="I617"/>
  <c r="K617" s="1"/>
  <c r="I616"/>
  <c r="K616" s="1"/>
  <c r="I615"/>
  <c r="K615" s="1"/>
  <c r="I614"/>
  <c r="K614" s="1"/>
  <c r="I613"/>
  <c r="K613" s="1"/>
  <c r="I612"/>
  <c r="K612" s="1"/>
  <c r="I611"/>
  <c r="K611" s="1"/>
  <c r="I610"/>
  <c r="K610" s="1"/>
  <c r="I609"/>
  <c r="K609" s="1"/>
  <c r="I608"/>
  <c r="K608" s="1"/>
  <c r="I607"/>
  <c r="K607" s="1"/>
  <c r="I606"/>
  <c r="K606" s="1"/>
  <c r="I605"/>
  <c r="K605" s="1"/>
  <c r="I604"/>
  <c r="K604" s="1"/>
  <c r="I603"/>
  <c r="K603" s="1"/>
  <c r="I602"/>
  <c r="K602" s="1"/>
  <c r="I601"/>
  <c r="K601" s="1"/>
  <c r="I600"/>
  <c r="K600" s="1"/>
  <c r="I599"/>
  <c r="K599" s="1"/>
  <c r="I598"/>
  <c r="I593"/>
  <c r="K593" s="1"/>
  <c r="I592"/>
  <c r="K592" s="1"/>
  <c r="I591"/>
  <c r="K591" s="1"/>
  <c r="I590"/>
  <c r="K590" s="1"/>
  <c r="I589"/>
  <c r="K589" s="1"/>
  <c r="I588"/>
  <c r="K588" s="1"/>
  <c r="I587"/>
  <c r="K587" s="1"/>
  <c r="I586"/>
  <c r="K586" s="1"/>
  <c r="I585"/>
  <c r="K585" s="1"/>
  <c r="I584"/>
  <c r="K584" s="1"/>
  <c r="I583"/>
  <c r="K583" s="1"/>
  <c r="I582"/>
  <c r="K582" s="1"/>
  <c r="I581"/>
  <c r="K581" s="1"/>
  <c r="I580"/>
  <c r="K580" s="1"/>
  <c r="I579"/>
  <c r="K579" s="1"/>
  <c r="I578"/>
  <c r="K578" s="1"/>
  <c r="I577"/>
  <c r="K577" s="1"/>
  <c r="I576"/>
  <c r="K576" s="1"/>
  <c r="I575"/>
  <c r="K575" s="1"/>
  <c r="I574"/>
  <c r="K574" s="1"/>
  <c r="I573"/>
  <c r="K573" s="1"/>
  <c r="I572"/>
  <c r="K572" s="1"/>
  <c r="I571"/>
  <c r="K571" s="1"/>
  <c r="I570"/>
  <c r="K570" s="1"/>
  <c r="I569"/>
  <c r="K569" s="1"/>
  <c r="I568"/>
  <c r="K568" s="1"/>
  <c r="I567"/>
  <c r="K567" s="1"/>
  <c r="I566"/>
  <c r="K566" s="1"/>
  <c r="I565"/>
  <c r="K565" s="1"/>
  <c r="I564"/>
  <c r="K564" s="1"/>
  <c r="I563"/>
  <c r="K563" s="1"/>
  <c r="I562"/>
  <c r="K562" s="1"/>
  <c r="I561"/>
  <c r="K561" s="1"/>
  <c r="I560"/>
  <c r="K560" s="1"/>
  <c r="I559"/>
  <c r="K559" s="1"/>
  <c r="I558"/>
  <c r="K558" s="1"/>
  <c r="I557"/>
  <c r="K557" s="1"/>
  <c r="I556"/>
  <c r="K556" s="1"/>
  <c r="I555"/>
  <c r="K555" s="1"/>
  <c r="I554"/>
  <c r="K554" s="1"/>
  <c r="I553"/>
  <c r="K553" s="1"/>
  <c r="I552"/>
  <c r="K552" s="1"/>
  <c r="I551"/>
  <c r="K551" s="1"/>
  <c r="I550"/>
  <c r="K550" s="1"/>
  <c r="I549"/>
  <c r="K549" s="1"/>
  <c r="I548"/>
  <c r="K548" s="1"/>
  <c r="I547"/>
  <c r="K547" s="1"/>
  <c r="I546"/>
  <c r="K546" s="1"/>
  <c r="I545"/>
  <c r="K545" s="1"/>
  <c r="I544"/>
  <c r="K544" s="1"/>
  <c r="I543"/>
  <c r="K543" s="1"/>
  <c r="I542"/>
  <c r="K542" s="1"/>
  <c r="I541"/>
  <c r="K541" s="1"/>
  <c r="I540"/>
  <c r="K540" s="1"/>
  <c r="I539"/>
  <c r="K539" s="1"/>
  <c r="I538"/>
  <c r="K538" s="1"/>
  <c r="I537"/>
  <c r="K537" s="1"/>
  <c r="I536"/>
  <c r="K536" s="1"/>
  <c r="I535"/>
  <c r="K535" s="1"/>
  <c r="I534"/>
  <c r="K534" s="1"/>
  <c r="I533"/>
  <c r="K533" s="1"/>
  <c r="I532"/>
  <c r="K532" s="1"/>
  <c r="I531"/>
  <c r="K531" s="1"/>
  <c r="I530"/>
  <c r="K530" s="1"/>
  <c r="I529"/>
  <c r="K529" s="1"/>
  <c r="I528"/>
  <c r="K528" s="1"/>
  <c r="I527"/>
  <c r="I526"/>
  <c r="K522"/>
  <c r="I522"/>
  <c r="K521"/>
  <c r="I521"/>
  <c r="K520"/>
  <c r="I520"/>
  <c r="K519"/>
  <c r="I519"/>
  <c r="K518"/>
  <c r="I518"/>
  <c r="K517"/>
  <c r="I517"/>
  <c r="K516"/>
  <c r="I516"/>
  <c r="K515"/>
  <c r="I515"/>
  <c r="K514"/>
  <c r="I514"/>
  <c r="K513"/>
  <c r="I513"/>
  <c r="K512"/>
  <c r="I512"/>
  <c r="K511"/>
  <c r="I511"/>
  <c r="K510"/>
  <c r="I510"/>
  <c r="K509"/>
  <c r="I509"/>
  <c r="K508"/>
  <c r="I508"/>
  <c r="K507"/>
  <c r="I507"/>
  <c r="K506"/>
  <c r="I506"/>
  <c r="K505"/>
  <c r="I505"/>
  <c r="K504"/>
  <c r="I504"/>
  <c r="K503"/>
  <c r="I503"/>
  <c r="K502"/>
  <c r="I502"/>
  <c r="K501"/>
  <c r="J501"/>
  <c r="I501"/>
  <c r="K500"/>
  <c r="J500"/>
  <c r="I500"/>
  <c r="K499"/>
  <c r="J499"/>
  <c r="I499"/>
  <c r="K498"/>
  <c r="J498"/>
  <c r="I498"/>
  <c r="K497"/>
  <c r="J497"/>
  <c r="I497"/>
  <c r="K496"/>
  <c r="J496"/>
  <c r="I496"/>
  <c r="K495"/>
  <c r="J495"/>
  <c r="I495"/>
  <c r="K494"/>
  <c r="J494"/>
  <c r="I494"/>
  <c r="K493"/>
  <c r="J493"/>
  <c r="I493"/>
  <c r="K492"/>
  <c r="J492"/>
  <c r="I492"/>
  <c r="K491"/>
  <c r="J491"/>
  <c r="I491"/>
  <c r="K490"/>
  <c r="J490"/>
  <c r="I490"/>
  <c r="K489"/>
  <c r="J489"/>
  <c r="I489"/>
  <c r="K488"/>
  <c r="J488"/>
  <c r="I488"/>
  <c r="K487"/>
  <c r="J487"/>
  <c r="I487"/>
  <c r="K486"/>
  <c r="J486"/>
  <c r="I486"/>
  <c r="K485"/>
  <c r="J485"/>
  <c r="I485"/>
  <c r="K484"/>
  <c r="J484"/>
  <c r="I484"/>
  <c r="K483"/>
  <c r="J483"/>
  <c r="I483"/>
  <c r="K482"/>
  <c r="J482"/>
  <c r="I482"/>
  <c r="K481"/>
  <c r="J481"/>
  <c r="I481"/>
  <c r="K480"/>
  <c r="J480"/>
  <c r="I480"/>
  <c r="K479"/>
  <c r="J479"/>
  <c r="I479"/>
  <c r="K478"/>
  <c r="J478"/>
  <c r="I478"/>
  <c r="K477"/>
  <c r="J477"/>
  <c r="I477"/>
  <c r="K476"/>
  <c r="J476"/>
  <c r="I476"/>
  <c r="K475"/>
  <c r="J475"/>
  <c r="I475"/>
  <c r="K474"/>
  <c r="J474"/>
  <c r="I474"/>
  <c r="K473"/>
  <c r="J473"/>
  <c r="I473"/>
  <c r="K472"/>
  <c r="J472"/>
  <c r="I472"/>
  <c r="K471"/>
  <c r="J471"/>
  <c r="I471"/>
  <c r="K470"/>
  <c r="J470"/>
  <c r="I470"/>
  <c r="K469"/>
  <c r="J469"/>
  <c r="I469"/>
  <c r="K468"/>
  <c r="J468"/>
  <c r="I468"/>
  <c r="K467"/>
  <c r="J467"/>
  <c r="I467"/>
  <c r="K466"/>
  <c r="J466"/>
  <c r="I466"/>
  <c r="K465"/>
  <c r="J465"/>
  <c r="I465"/>
  <c r="K464"/>
  <c r="J464"/>
  <c r="I464"/>
  <c r="K463"/>
  <c r="J463"/>
  <c r="I463"/>
  <c r="K462"/>
  <c r="J462"/>
  <c r="I462"/>
  <c r="K461"/>
  <c r="J461"/>
  <c r="I461"/>
  <c r="K460"/>
  <c r="J460"/>
  <c r="I460"/>
  <c r="K459"/>
  <c r="J459"/>
  <c r="I459"/>
  <c r="K458"/>
  <c r="J458"/>
  <c r="I458"/>
  <c r="K457"/>
  <c r="J457"/>
  <c r="I457"/>
  <c r="K456"/>
  <c r="J456"/>
  <c r="I456"/>
  <c r="K455"/>
  <c r="J455"/>
  <c r="I455"/>
  <c r="K454"/>
  <c r="J454"/>
  <c r="I454"/>
  <c r="K453"/>
  <c r="J453"/>
  <c r="I453"/>
  <c r="K452"/>
  <c r="J452"/>
  <c r="I452"/>
  <c r="K451"/>
  <c r="J451"/>
  <c r="I451"/>
  <c r="K450"/>
  <c r="J450"/>
  <c r="I450"/>
  <c r="J449"/>
  <c r="J448"/>
  <c r="G448"/>
  <c r="K448" s="1"/>
  <c r="J447"/>
  <c r="G447"/>
  <c r="K447" s="1"/>
  <c r="K446"/>
  <c r="J446"/>
  <c r="I446"/>
  <c r="K445"/>
  <c r="J445"/>
  <c r="I445"/>
  <c r="K444"/>
  <c r="J444"/>
  <c r="I444"/>
  <c r="E444"/>
  <c r="K443"/>
  <c r="J443"/>
  <c r="I443"/>
  <c r="E443"/>
  <c r="K442"/>
  <c r="J442"/>
  <c r="I442"/>
  <c r="E442"/>
  <c r="K441"/>
  <c r="J441"/>
  <c r="I441"/>
  <c r="E441"/>
  <c r="K440"/>
  <c r="J440"/>
  <c r="I440"/>
  <c r="E440"/>
  <c r="K439"/>
  <c r="J439"/>
  <c r="I439"/>
  <c r="E439"/>
  <c r="K438"/>
  <c r="J438"/>
  <c r="I438"/>
  <c r="E438"/>
  <c r="K437"/>
  <c r="J437"/>
  <c r="I437"/>
  <c r="J436"/>
  <c r="G436"/>
  <c r="K436" s="1"/>
  <c r="K435"/>
  <c r="J435"/>
  <c r="I435"/>
  <c r="J434"/>
  <c r="G434"/>
  <c r="K434" s="1"/>
  <c r="J433"/>
  <c r="J432"/>
  <c r="G432"/>
  <c r="K432" s="1"/>
  <c r="K431"/>
  <c r="J431"/>
  <c r="J430"/>
  <c r="G430"/>
  <c r="K430" s="1"/>
  <c r="J429"/>
  <c r="G429"/>
  <c r="K429" s="1"/>
  <c r="J428"/>
  <c r="G428"/>
  <c r="K428" s="1"/>
  <c r="K427"/>
  <c r="J427"/>
  <c r="I427"/>
  <c r="I422"/>
  <c r="K422" s="1"/>
  <c r="I421"/>
  <c r="K421" s="1"/>
  <c r="I420"/>
  <c r="K420" s="1"/>
  <c r="I419"/>
  <c r="K419" s="1"/>
  <c r="I418"/>
  <c r="K418" s="1"/>
  <c r="I417"/>
  <c r="K417" s="1"/>
  <c r="I416"/>
  <c r="K416" s="1"/>
  <c r="I415"/>
  <c r="K415" s="1"/>
  <c r="I414"/>
  <c r="K414" s="1"/>
  <c r="I413"/>
  <c r="K413" s="1"/>
  <c r="I412"/>
  <c r="K412" s="1"/>
  <c r="I411"/>
  <c r="K411" s="1"/>
  <c r="I410"/>
  <c r="K410" s="1"/>
  <c r="I409"/>
  <c r="K409" s="1"/>
  <c r="I408"/>
  <c r="K408" s="1"/>
  <c r="I407"/>
  <c r="K407" s="1"/>
  <c r="I406"/>
  <c r="K406" s="1"/>
  <c r="I405"/>
  <c r="K405" s="1"/>
  <c r="I404"/>
  <c r="K404" s="1"/>
  <c r="I403"/>
  <c r="K403" s="1"/>
  <c r="I402"/>
  <c r="K402" s="1"/>
  <c r="I401"/>
  <c r="K401" s="1"/>
  <c r="I400"/>
  <c r="K400" s="1"/>
  <c r="I399"/>
  <c r="K399" s="1"/>
  <c r="I398"/>
  <c r="K398" s="1"/>
  <c r="I397"/>
  <c r="K397" s="1"/>
  <c r="I396"/>
  <c r="K396" s="1"/>
  <c r="I395"/>
  <c r="K395" s="1"/>
  <c r="I394"/>
  <c r="K394" s="1"/>
  <c r="I393"/>
  <c r="K393" s="1"/>
  <c r="I392"/>
  <c r="K392" s="1"/>
  <c r="I391"/>
  <c r="K391" s="1"/>
  <c r="I390"/>
  <c r="K390" s="1"/>
  <c r="I389"/>
  <c r="K389" s="1"/>
  <c r="I388"/>
  <c r="K388" s="1"/>
  <c r="I387"/>
  <c r="K387" s="1"/>
  <c r="I386"/>
  <c r="K386" s="1"/>
  <c r="I385"/>
  <c r="K385" s="1"/>
  <c r="I384"/>
  <c r="K384" s="1"/>
  <c r="I383"/>
  <c r="K383" s="1"/>
  <c r="I382"/>
  <c r="K382" s="1"/>
  <c r="I381"/>
  <c r="K381" s="1"/>
  <c r="I380"/>
  <c r="K380" s="1"/>
  <c r="I379"/>
  <c r="K379" s="1"/>
  <c r="I378"/>
  <c r="K378" s="1"/>
  <c r="I377"/>
  <c r="K377" s="1"/>
  <c r="I376"/>
  <c r="K376" s="1"/>
  <c r="I375"/>
  <c r="K375" s="1"/>
  <c r="I374"/>
  <c r="K374" s="1"/>
  <c r="I373"/>
  <c r="K373" s="1"/>
  <c r="I372"/>
  <c r="I346"/>
  <c r="K346" s="1"/>
  <c r="I345"/>
  <c r="K345" s="1"/>
  <c r="K344"/>
  <c r="K343"/>
  <c r="K342"/>
  <c r="K341"/>
  <c r="K340"/>
  <c r="K339"/>
  <c r="K338"/>
  <c r="I337"/>
  <c r="K337" s="1"/>
  <c r="I336"/>
  <c r="K336" s="1"/>
  <c r="I335"/>
  <c r="K335" s="1"/>
  <c r="I334"/>
  <c r="K334" s="1"/>
  <c r="I333"/>
  <c r="K333" s="1"/>
  <c r="I332"/>
  <c r="K332" s="1"/>
  <c r="I331"/>
  <c r="K331" s="1"/>
  <c r="I330"/>
  <c r="K330" s="1"/>
  <c r="I329"/>
  <c r="K329" s="1"/>
  <c r="I328"/>
  <c r="K328" s="1"/>
  <c r="I327"/>
  <c r="K327" s="1"/>
  <c r="I326"/>
  <c r="K326" s="1"/>
  <c r="I325"/>
  <c r="K325" s="1"/>
  <c r="I324"/>
  <c r="K324" s="1"/>
  <c r="I323"/>
  <c r="K323" s="1"/>
  <c r="I322"/>
  <c r="K322" s="1"/>
  <c r="I321"/>
  <c r="K321" s="1"/>
  <c r="I320"/>
  <c r="K320" s="1"/>
  <c r="I319"/>
  <c r="K319" s="1"/>
  <c r="I318"/>
  <c r="K318" s="1"/>
  <c r="I317"/>
  <c r="K317" s="1"/>
  <c r="I316"/>
  <c r="K316" s="1"/>
  <c r="I315"/>
  <c r="K315" s="1"/>
  <c r="I314"/>
  <c r="K314" s="1"/>
  <c r="I313"/>
  <c r="K313" s="1"/>
  <c r="I312"/>
  <c r="K312" s="1"/>
  <c r="I311"/>
  <c r="K311" s="1"/>
  <c r="I310"/>
  <c r="K310" s="1"/>
  <c r="I309"/>
  <c r="K309" s="1"/>
  <c r="I308"/>
  <c r="K308" s="1"/>
  <c r="I307"/>
  <c r="K307" s="1"/>
  <c r="I306"/>
  <c r="K306" s="1"/>
  <c r="I305"/>
  <c r="K305" s="1"/>
  <c r="I304"/>
  <c r="K304" s="1"/>
  <c r="I303"/>
  <c r="K303" s="1"/>
  <c r="I302"/>
  <c r="K302" s="1"/>
  <c r="I301"/>
  <c r="K301" s="1"/>
  <c r="I300"/>
  <c r="K300" s="1"/>
  <c r="I299"/>
  <c r="K299" s="1"/>
  <c r="I298"/>
  <c r="K298" s="1"/>
  <c r="I297"/>
  <c r="K297" s="1"/>
  <c r="I296"/>
  <c r="K296" s="1"/>
  <c r="I295"/>
  <c r="K295" s="1"/>
  <c r="I294"/>
  <c r="K294" s="1"/>
  <c r="I293"/>
  <c r="K293" s="1"/>
  <c r="I292"/>
  <c r="K292" s="1"/>
  <c r="I291"/>
  <c r="K291" s="1"/>
  <c r="I290"/>
  <c r="K290" s="1"/>
  <c r="I289"/>
  <c r="K289" s="1"/>
  <c r="I288"/>
  <c r="K288" s="1"/>
  <c r="I287"/>
  <c r="K287" s="1"/>
  <c r="I286"/>
  <c r="K286" s="1"/>
  <c r="I285"/>
  <c r="K285" s="1"/>
  <c r="I284"/>
  <c r="K284" s="1"/>
  <c r="I283"/>
  <c r="K283" s="1"/>
  <c r="I282"/>
  <c r="K282" s="1"/>
  <c r="I281"/>
  <c r="K281" s="1"/>
  <c r="I280"/>
  <c r="K280" s="1"/>
  <c r="I279"/>
  <c r="K279" s="1"/>
  <c r="I278"/>
  <c r="K278" s="1"/>
  <c r="I277"/>
  <c r="K277" s="1"/>
  <c r="I276"/>
  <c r="K276" s="1"/>
  <c r="I275"/>
  <c r="K275" s="1"/>
  <c r="I274"/>
  <c r="K274" s="1"/>
  <c r="I273"/>
  <c r="K273" s="1"/>
  <c r="I272"/>
  <c r="K272" s="1"/>
  <c r="I271"/>
  <c r="K271" s="1"/>
  <c r="I270"/>
  <c r="K270" s="1"/>
  <c r="I269"/>
  <c r="K269" s="1"/>
  <c r="I268"/>
  <c r="K268" s="1"/>
  <c r="I267"/>
  <c r="K267" s="1"/>
  <c r="I266"/>
  <c r="K266" s="1"/>
  <c r="I265"/>
  <c r="K265" s="1"/>
  <c r="I264"/>
  <c r="K264" s="1"/>
  <c r="I263"/>
  <c r="K263" s="1"/>
  <c r="I262"/>
  <c r="K262" s="1"/>
  <c r="I261"/>
  <c r="K261" s="1"/>
  <c r="I260"/>
  <c r="K260" s="1"/>
  <c r="I259"/>
  <c r="K259" s="1"/>
  <c r="I258"/>
  <c r="K258" s="1"/>
  <c r="I257"/>
  <c r="K257" s="1"/>
  <c r="I256"/>
  <c r="K256" s="1"/>
  <c r="I255"/>
  <c r="K255" s="1"/>
  <c r="I254"/>
  <c r="K254" s="1"/>
  <c r="I253"/>
  <c r="K253" s="1"/>
  <c r="I252"/>
  <c r="K252" s="1"/>
  <c r="I251"/>
  <c r="K251" s="1"/>
  <c r="I250"/>
  <c r="K250" s="1"/>
  <c r="I249"/>
  <c r="K249" s="1"/>
  <c r="I248"/>
  <c r="K248" s="1"/>
  <c r="I247"/>
  <c r="K247" s="1"/>
  <c r="I246"/>
  <c r="K246" s="1"/>
  <c r="I245"/>
  <c r="K245" s="1"/>
  <c r="I244"/>
  <c r="K244" s="1"/>
  <c r="I243"/>
  <c r="K243" s="1"/>
  <c r="I242"/>
  <c r="K242" s="1"/>
  <c r="J241"/>
  <c r="I241"/>
  <c r="K241" s="1"/>
  <c r="J240"/>
  <c r="I240"/>
  <c r="K240" s="1"/>
  <c r="J239"/>
  <c r="I239"/>
  <c r="K239" s="1"/>
  <c r="J238"/>
  <c r="I238"/>
  <c r="K238" s="1"/>
  <c r="J237"/>
  <c r="I237"/>
  <c r="K237" s="1"/>
  <c r="J236"/>
  <c r="I236"/>
  <c r="K236" s="1"/>
  <c r="J235"/>
  <c r="I235"/>
  <c r="K235" s="1"/>
  <c r="J234"/>
  <c r="I234"/>
  <c r="K234" s="1"/>
  <c r="J233"/>
  <c r="I233"/>
  <c r="K233" s="1"/>
  <c r="J232"/>
  <c r="I232"/>
  <c r="K232" s="1"/>
  <c r="J231"/>
  <c r="I231"/>
  <c r="K231" s="1"/>
  <c r="J230"/>
  <c r="I230"/>
  <c r="K230" s="1"/>
  <c r="J229"/>
  <c r="I229"/>
  <c r="K229" s="1"/>
  <c r="J228"/>
  <c r="I228"/>
  <c r="K228" s="1"/>
  <c r="J227"/>
  <c r="I227"/>
  <c r="K227" s="1"/>
  <c r="J226"/>
  <c r="I226"/>
  <c r="K226" s="1"/>
  <c r="J225"/>
  <c r="I225"/>
  <c r="K225" s="1"/>
  <c r="J224"/>
  <c r="I224"/>
  <c r="K224" s="1"/>
  <c r="J223"/>
  <c r="I223"/>
  <c r="K223" s="1"/>
  <c r="J222"/>
  <c r="I222"/>
  <c r="K222" s="1"/>
  <c r="J221"/>
  <c r="I221"/>
  <c r="K221" s="1"/>
  <c r="J220"/>
  <c r="I220"/>
  <c r="K220" s="1"/>
  <c r="J219"/>
  <c r="I219"/>
  <c r="K219" s="1"/>
  <c r="J218"/>
  <c r="I218"/>
  <c r="K218" s="1"/>
  <c r="J217"/>
  <c r="I217"/>
  <c r="K217" s="1"/>
  <c r="J216"/>
  <c r="I216"/>
  <c r="K216" s="1"/>
  <c r="J215"/>
  <c r="I215"/>
  <c r="K215" s="1"/>
  <c r="J214"/>
  <c r="I214"/>
  <c r="K214" s="1"/>
  <c r="J213"/>
  <c r="I213"/>
  <c r="K213" s="1"/>
  <c r="J212"/>
  <c r="I212"/>
  <c r="K212" s="1"/>
  <c r="J211"/>
  <c r="I211"/>
  <c r="K211" s="1"/>
  <c r="J210"/>
  <c r="I210"/>
  <c r="K210" s="1"/>
  <c r="J209"/>
  <c r="I209"/>
  <c r="K209" s="1"/>
  <c r="J208"/>
  <c r="I208"/>
  <c r="K208" s="1"/>
  <c r="J207"/>
  <c r="I207"/>
  <c r="K207" s="1"/>
  <c r="J206"/>
  <c r="I206"/>
  <c r="K206" s="1"/>
  <c r="J205"/>
  <c r="I205"/>
  <c r="K205" s="1"/>
  <c r="J204"/>
  <c r="I204"/>
  <c r="K204" s="1"/>
  <c r="J203"/>
  <c r="I203"/>
  <c r="K203" s="1"/>
  <c r="J202"/>
  <c r="I202"/>
  <c r="K202" s="1"/>
  <c r="J201"/>
  <c r="I201"/>
  <c r="K201" s="1"/>
  <c r="J200"/>
  <c r="I200"/>
  <c r="K200" s="1"/>
  <c r="J199"/>
  <c r="I199"/>
  <c r="K199" s="1"/>
  <c r="J198"/>
  <c r="I198"/>
  <c r="K198" s="1"/>
  <c r="J197"/>
  <c r="I197"/>
  <c r="K197" s="1"/>
  <c r="J196"/>
  <c r="I196"/>
  <c r="K196" s="1"/>
  <c r="J195"/>
  <c r="I195"/>
  <c r="K195" s="1"/>
  <c r="J194"/>
  <c r="I194"/>
  <c r="K194" s="1"/>
  <c r="J193"/>
  <c r="I193"/>
  <c r="K193" s="1"/>
  <c r="J192"/>
  <c r="I192"/>
  <c r="K192" s="1"/>
  <c r="J191"/>
  <c r="I191"/>
  <c r="K191" s="1"/>
  <c r="J190"/>
  <c r="I190"/>
  <c r="K190" s="1"/>
  <c r="J189"/>
  <c r="I189"/>
  <c r="K189" s="1"/>
  <c r="J188"/>
  <c r="I188"/>
  <c r="K188" s="1"/>
  <c r="J187"/>
  <c r="I187"/>
  <c r="K187" s="1"/>
  <c r="J186"/>
  <c r="I186"/>
  <c r="K186" s="1"/>
  <c r="J185"/>
  <c r="I185"/>
  <c r="K185" s="1"/>
  <c r="J184"/>
  <c r="I184"/>
  <c r="K184" s="1"/>
  <c r="J183"/>
  <c r="I183"/>
  <c r="K183" s="1"/>
  <c r="J182"/>
  <c r="I182"/>
  <c r="K182" s="1"/>
  <c r="J181"/>
  <c r="I181"/>
  <c r="K181" s="1"/>
  <c r="J180"/>
  <c r="I180"/>
  <c r="K180" s="1"/>
  <c r="J179"/>
  <c r="I179"/>
  <c r="K179" s="1"/>
  <c r="J178"/>
  <c r="I178"/>
  <c r="K178" s="1"/>
  <c r="J177"/>
  <c r="I177"/>
  <c r="K177" s="1"/>
  <c r="J176"/>
  <c r="I176"/>
  <c r="K176" s="1"/>
  <c r="J175"/>
  <c r="I175"/>
  <c r="K175" s="1"/>
  <c r="J174"/>
  <c r="I174"/>
  <c r="K174" s="1"/>
  <c r="J173"/>
  <c r="I173"/>
  <c r="K173" s="1"/>
  <c r="J172"/>
  <c r="I172"/>
  <c r="K172" s="1"/>
  <c r="J171"/>
  <c r="I171"/>
  <c r="K171" s="1"/>
  <c r="J170"/>
  <c r="I170"/>
  <c r="K170" s="1"/>
  <c r="J169"/>
  <c r="I169"/>
  <c r="K169" s="1"/>
  <c r="J168"/>
  <c r="I168"/>
  <c r="K168" s="1"/>
  <c r="J167"/>
  <c r="I167"/>
  <c r="K167" s="1"/>
  <c r="J166"/>
  <c r="I166"/>
  <c r="K166" s="1"/>
  <c r="K165"/>
  <c r="J165"/>
  <c r="J164"/>
  <c r="I164"/>
  <c r="K164" s="1"/>
  <c r="J163"/>
  <c r="I163"/>
  <c r="K163" s="1"/>
  <c r="J162"/>
  <c r="I162"/>
  <c r="K162" s="1"/>
  <c r="J161"/>
  <c r="I161"/>
  <c r="K161" s="1"/>
  <c r="J160"/>
  <c r="I160"/>
  <c r="K160" s="1"/>
  <c r="J159"/>
  <c r="I159"/>
  <c r="K159" s="1"/>
  <c r="J158"/>
  <c r="I158"/>
  <c r="K158" s="1"/>
  <c r="J157"/>
  <c r="I157"/>
  <c r="K157" s="1"/>
  <c r="J156"/>
  <c r="I156"/>
  <c r="K156" s="1"/>
  <c r="J155"/>
  <c r="I155"/>
  <c r="K155" s="1"/>
  <c r="J154"/>
  <c r="I154"/>
  <c r="K154" s="1"/>
  <c r="J153"/>
  <c r="I153"/>
  <c r="K153" s="1"/>
  <c r="I152"/>
  <c r="K152" s="1"/>
  <c r="I151"/>
  <c r="K151" s="1"/>
  <c r="I150"/>
  <c r="K150" s="1"/>
  <c r="I149"/>
  <c r="K149" s="1"/>
  <c r="I148"/>
  <c r="K148" s="1"/>
  <c r="I147"/>
  <c r="K147" s="1"/>
  <c r="I146"/>
  <c r="K146" s="1"/>
  <c r="I145"/>
  <c r="K145" s="1"/>
  <c r="I144"/>
  <c r="K144" s="1"/>
  <c r="I143"/>
  <c r="K143" s="1"/>
  <c r="I142"/>
  <c r="K142" s="1"/>
  <c r="I141"/>
  <c r="K141" s="1"/>
  <c r="I140"/>
  <c r="K140" s="1"/>
  <c r="I139"/>
  <c r="K139" s="1"/>
  <c r="I138"/>
  <c r="K138" s="1"/>
  <c r="I137"/>
  <c r="K137" s="1"/>
  <c r="I136"/>
  <c r="K136" s="1"/>
  <c r="I135"/>
  <c r="K135" s="1"/>
  <c r="I134"/>
  <c r="K134" s="1"/>
  <c r="I133"/>
  <c r="K133" s="1"/>
  <c r="I132"/>
  <c r="K132" s="1"/>
  <c r="I131"/>
  <c r="K131" s="1"/>
  <c r="I130"/>
  <c r="K130" s="1"/>
  <c r="I129"/>
  <c r="K129" s="1"/>
  <c r="I128"/>
  <c r="K128" s="1"/>
  <c r="I127"/>
  <c r="K127" s="1"/>
  <c r="I126"/>
  <c r="K126" s="1"/>
  <c r="I125"/>
  <c r="K125" s="1"/>
  <c r="I124"/>
  <c r="K124" s="1"/>
  <c r="I123"/>
  <c r="K123" s="1"/>
  <c r="I122"/>
  <c r="K122" s="1"/>
  <c r="I121"/>
  <c r="K121" s="1"/>
  <c r="I120"/>
  <c r="K120" s="1"/>
  <c r="I119"/>
  <c r="K119" s="1"/>
  <c r="I118"/>
  <c r="K118" s="1"/>
  <c r="I117"/>
  <c r="K117" s="1"/>
  <c r="I116"/>
  <c r="K116" s="1"/>
  <c r="I115"/>
  <c r="K115" s="1"/>
  <c r="I114"/>
  <c r="K114" s="1"/>
  <c r="I113"/>
  <c r="K113" s="1"/>
  <c r="I112"/>
  <c r="K112" s="1"/>
  <c r="I111"/>
  <c r="K111" s="1"/>
  <c r="I110"/>
  <c r="K110" s="1"/>
  <c r="I109"/>
  <c r="K109" s="1"/>
  <c r="I108"/>
  <c r="K108" s="1"/>
  <c r="I107"/>
  <c r="K107" s="1"/>
  <c r="I106"/>
  <c r="K106" s="1"/>
  <c r="I105"/>
  <c r="K105" s="1"/>
  <c r="I104"/>
  <c r="K104" s="1"/>
  <c r="I103"/>
  <c r="K103" s="1"/>
  <c r="I102"/>
  <c r="K102" s="1"/>
  <c r="I101"/>
  <c r="K101" s="1"/>
  <c r="I100"/>
  <c r="K100" s="1"/>
  <c r="I99"/>
  <c r="K99" s="1"/>
  <c r="I98"/>
  <c r="K98" s="1"/>
  <c r="I97"/>
  <c r="K97" s="1"/>
  <c r="I96"/>
  <c r="K96" s="1"/>
  <c r="I95"/>
  <c r="K95" s="1"/>
  <c r="I94"/>
  <c r="K94" s="1"/>
  <c r="I93"/>
  <c r="K93" s="1"/>
  <c r="I92"/>
  <c r="K92" s="1"/>
  <c r="I91"/>
  <c r="K91" s="1"/>
  <c r="I90"/>
  <c r="K90" s="1"/>
  <c r="I89"/>
  <c r="K89" s="1"/>
  <c r="I88"/>
  <c r="K88" s="1"/>
  <c r="I87"/>
  <c r="K87" s="1"/>
  <c r="I86"/>
  <c r="K86" s="1"/>
  <c r="I85"/>
  <c r="K85" s="1"/>
  <c r="I84"/>
  <c r="K84" s="1"/>
  <c r="I83"/>
  <c r="K83" s="1"/>
  <c r="I82"/>
  <c r="K82" s="1"/>
  <c r="I81"/>
  <c r="K81" s="1"/>
  <c r="I80"/>
  <c r="K80" s="1"/>
  <c r="I79"/>
  <c r="K79" s="1"/>
  <c r="I78"/>
  <c r="K78" s="1"/>
  <c r="I77"/>
  <c r="K77" s="1"/>
  <c r="I76"/>
  <c r="K76" s="1"/>
  <c r="I75"/>
  <c r="K75" s="1"/>
  <c r="I74"/>
  <c r="K74" s="1"/>
  <c r="I73"/>
  <c r="K73" s="1"/>
  <c r="I72"/>
  <c r="K72" s="1"/>
  <c r="I71"/>
  <c r="K71" s="1"/>
  <c r="I70"/>
  <c r="K70" s="1"/>
  <c r="I69"/>
  <c r="K69" s="1"/>
  <c r="I68"/>
  <c r="K68" s="1"/>
  <c r="I67"/>
  <c r="K67" s="1"/>
  <c r="I66"/>
  <c r="K66" s="1"/>
  <c r="I65"/>
  <c r="K65" s="1"/>
  <c r="I64"/>
  <c r="K64" s="1"/>
  <c r="I63"/>
  <c r="K63" s="1"/>
  <c r="I62"/>
  <c r="K62" s="1"/>
  <c r="I61"/>
  <c r="K61" s="1"/>
  <c r="I60"/>
  <c r="K60" s="1"/>
  <c r="I59"/>
  <c r="K59" s="1"/>
  <c r="I58"/>
  <c r="K58" s="1"/>
  <c r="I57"/>
  <c r="K57" s="1"/>
  <c r="I56"/>
  <c r="K56" s="1"/>
  <c r="I55"/>
  <c r="K55" s="1"/>
  <c r="I54"/>
  <c r="K54" s="1"/>
  <c r="I53"/>
  <c r="K53" s="1"/>
  <c r="I52"/>
  <c r="K52" s="1"/>
  <c r="I51"/>
  <c r="K51" s="1"/>
  <c r="I50"/>
  <c r="K50" s="1"/>
  <c r="I49"/>
  <c r="K49" s="1"/>
  <c r="I48"/>
  <c r="K48" s="1"/>
  <c r="I47"/>
  <c r="K47" s="1"/>
  <c r="I46"/>
  <c r="K46" s="1"/>
  <c r="I45"/>
  <c r="K45" s="1"/>
  <c r="I44"/>
  <c r="K44" s="1"/>
  <c r="I43"/>
  <c r="K43" s="1"/>
  <c r="I42"/>
  <c r="K42" s="1"/>
  <c r="I41"/>
  <c r="K41" s="1"/>
  <c r="I40"/>
  <c r="K40" s="1"/>
  <c r="I39"/>
  <c r="K39" s="1"/>
  <c r="I38"/>
  <c r="K38" s="1"/>
  <c r="I37"/>
  <c r="K37" s="1"/>
  <c r="I36"/>
  <c r="K36" s="1"/>
  <c r="I35"/>
  <c r="K35" s="1"/>
  <c r="I34"/>
  <c r="K34" s="1"/>
  <c r="I33"/>
  <c r="K33" s="1"/>
  <c r="I32"/>
  <c r="K32" s="1"/>
  <c r="I31"/>
  <c r="K31" s="1"/>
  <c r="I30"/>
  <c r="K30" s="1"/>
  <c r="I29"/>
  <c r="K29" s="1"/>
  <c r="I28"/>
  <c r="K28" s="1"/>
  <c r="I27"/>
  <c r="K27" s="1"/>
  <c r="I26"/>
  <c r="K26" s="1"/>
  <c r="J25"/>
  <c r="I25"/>
  <c r="K25" s="1"/>
  <c r="J24"/>
  <c r="I24"/>
  <c r="K24" s="1"/>
  <c r="J23"/>
  <c r="I23"/>
  <c r="K23" s="1"/>
  <c r="I22"/>
  <c r="K22" s="1"/>
  <c r="I21"/>
  <c r="K21" s="1"/>
  <c r="I20"/>
  <c r="K20" s="1"/>
  <c r="I19"/>
  <c r="K19" s="1"/>
  <c r="I18"/>
  <c r="K18" s="1"/>
  <c r="I17"/>
  <c r="K17" s="1"/>
  <c r="I16"/>
  <c r="K16" s="1"/>
  <c r="K15"/>
  <c r="G15"/>
  <c r="I14"/>
  <c r="K14" s="1"/>
  <c r="K13"/>
  <c r="K12"/>
  <c r="I11"/>
  <c r="K11" s="1"/>
  <c r="I10"/>
  <c r="K10" s="1"/>
  <c r="I9"/>
  <c r="K9" s="1"/>
  <c r="K8"/>
  <c r="G8"/>
  <c r="I7"/>
  <c r="I367" l="1"/>
  <c r="I778"/>
  <c r="K778" s="1"/>
  <c r="K372"/>
  <c r="K424" s="1"/>
  <c r="I424"/>
  <c r="K526"/>
  <c r="I596"/>
  <c r="K524"/>
  <c r="J524"/>
  <c r="I740"/>
  <c r="K7"/>
  <c r="K367" s="1"/>
  <c r="J367"/>
  <c r="I859"/>
  <c r="I428"/>
  <c r="I448"/>
  <c r="I436"/>
  <c r="I447"/>
  <c r="G293" i="2"/>
  <c r="I10"/>
  <c r="I293" s="1"/>
  <c r="I432" i="1"/>
  <c r="I434"/>
  <c r="K598"/>
  <c r="K740" s="1"/>
  <c r="K859"/>
  <c r="K527"/>
  <c r="I524" l="1"/>
  <c r="I860" s="1"/>
  <c r="K596"/>
  <c r="K860" s="1"/>
  <c r="J860"/>
</calcChain>
</file>

<file path=xl/sharedStrings.xml><?xml version="1.0" encoding="utf-8"?>
<sst xmlns="http://schemas.openxmlformats.org/spreadsheetml/2006/main" count="10244" uniqueCount="4107">
  <si>
    <t>ք. Եղվարդ</t>
  </si>
  <si>
    <t>Ð/Ñ</t>
  </si>
  <si>
    <t xml:space="preserve">¶áõÛùÇ ³Ýí³ÝáõÙÁ ¨ Ñ³Ù³éáï µÝáõÃ³·ÇñÁ </t>
  </si>
  <si>
    <t>ÃáÕ³ñÏÙ³Ý ï³ñ»ÃÇí</t>
  </si>
  <si>
    <t>Ó/µ ¨ ß/Ñ ï³ñ»ÃÇí</t>
  </si>
  <si>
    <t>Չափման միավոր</t>
  </si>
  <si>
    <t>ԳÇÝ</t>
  </si>
  <si>
    <t>ö³ëï³óÇ ³éÏ³ÛáõÃÛáõÝÁ</t>
  </si>
  <si>
    <t>Ð³ßí³å³Ñ³Ï³Ý Ñ³ßí³é. ïíÛ³ÉÝ»ñáí</t>
  </si>
  <si>
    <t>ø³Ý³Ï</t>
  </si>
  <si>
    <t>ÀÝ¹Ñ³Ýáõñ ·áõÙ³ñ</t>
  </si>
  <si>
    <t>Ք³Ý³Ï</t>
  </si>
  <si>
    <t>²Ý³ëÝ³µáõÅ³ñ³ÝÇ ß»Ýù</t>
  </si>
  <si>
    <t>հատ</t>
  </si>
  <si>
    <t>ø³Õ³ù. ß»Ýù ºñ¨³ÝÛ³Ý 1</t>
  </si>
  <si>
    <t>Ð³Ï³Ï³ñÏï³ÛÇÝÇ ß»Ýù</t>
  </si>
  <si>
    <t>¼ÇÝ³ÙÃ»ñùÇ å³Ñ»ëï</t>
  </si>
  <si>
    <t xml:space="preserve">²ñí»ëïÇ ¹åñáóÇ ß»Ýù </t>
  </si>
  <si>
    <t>Արվեստի դպրոցի  բակ</t>
  </si>
  <si>
    <t>ê·á ëñ³Ñի շենք</t>
  </si>
  <si>
    <t>ÂÇí 1 մանկապարտեզի  ß»Ýù</t>
  </si>
  <si>
    <t>ÂÇí 2  մանկապարտեզի ß»Ýù</t>
  </si>
  <si>
    <t>Թիվ 2 մանկապարտեզի բակ</t>
  </si>
  <si>
    <t>²ñï³¹åñáó³Ï³Ý Ï»Ý. ß»Ýù</t>
  </si>
  <si>
    <t>Երևանյան 10ա շենքի 79,2քմ</t>
  </si>
  <si>
    <t>Ø³ñ½³¹³ßïÇ í³ñã³Ï³Ý ß»Ýù</t>
  </si>
  <si>
    <t>Ø³ñ½³¹³ßïÇ Ñ³Ý¹»ñÓ³ñ³Ý</t>
  </si>
  <si>
    <t>ºñ¨³ÝÛ³Ý 16/2 ß»Ýù</t>
  </si>
  <si>
    <t>Å³Ù³ÝóÇ ëñ³ÑÇ ß»Ýù</t>
  </si>
  <si>
    <t>Մշակույթի տան  շենք</t>
  </si>
  <si>
    <t>Մշակ. շենքի ցանկապատ</t>
  </si>
  <si>
    <t>Մշակույթի տան մշակ.կենտրոն</t>
  </si>
  <si>
    <t>HP Laserjet 1000 Printer</t>
  </si>
  <si>
    <t>ê³éÝ³ñ³Ý</t>
  </si>
  <si>
    <t>ê³éÝ³ñ³Ý NUKAR</t>
  </si>
  <si>
    <t>îåÇã HP</t>
  </si>
  <si>
    <t>ä³ï×»Ý³Ñ³ÝÙ³Ý ë³ñù</t>
  </si>
  <si>
    <t>ê³é³Ý³ñ³Ý §BEKO¦</t>
  </si>
  <si>
    <t>Ð»éáõëï³óáõÛó §SAMSUNG¦</t>
  </si>
  <si>
    <t>Ð»é³Ëáë³ÛÇÝ Ñ³Ù³Ï.</t>
  </si>
  <si>
    <t>². Ð. Î. ¨ åÉ³ï³</t>
  </si>
  <si>
    <t>Ֆաքս պանասոնիկ FL403</t>
  </si>
  <si>
    <t>Ð³Ù³Ï³ñ·. åñáó»ëáñ</t>
  </si>
  <si>
    <t>îåÇã</t>
  </si>
  <si>
    <t>ØáÝÇïáñ LG</t>
  </si>
  <si>
    <t>ØáÝÇïáñ</t>
  </si>
  <si>
    <t>UPS 600 VA</t>
  </si>
  <si>
    <t>ê»ñí»ñ</t>
  </si>
  <si>
    <t>Ð³Ù³Ï³ñ·Çã Wing OSX</t>
  </si>
  <si>
    <t>ØáÝÇïáñ 17 LG 1954</t>
  </si>
  <si>
    <t>È³½»ñ³ÛÇÝ ïåÇã</t>
  </si>
  <si>
    <t>êÏ³Ý»ñ</t>
  </si>
  <si>
    <t>²ÝË³÷³Ý ëÝáõóÙ³Ý ë³ñù</t>
  </si>
  <si>
    <t>ú¹áñ³ÏÇã BKK240</t>
  </si>
  <si>
    <t>ê³éÝ³ñ³Ý 25006</t>
  </si>
  <si>
    <t>UPS 650</t>
  </si>
  <si>
    <t>Ãí³ÛÇÝ ýáïá³å³ñ³ï N:KoL24</t>
  </si>
  <si>
    <t>Ð³Ù³Ï³ñ·Çã</t>
  </si>
  <si>
    <t>ëÝáõóÙ³Ý ë³ñù</t>
  </si>
  <si>
    <t>Համակարգիչ Duolcre</t>
  </si>
  <si>
    <t>Մոնիտոր Samsung SA 300</t>
  </si>
  <si>
    <t>Լազերային տպիչ</t>
  </si>
  <si>
    <t>Համ. հոսանքի կարգավորիչ</t>
  </si>
  <si>
    <t>Միկրոտիկ RB750</t>
  </si>
  <si>
    <t>Համակարգիչ I 3</t>
  </si>
  <si>
    <t>Մոնիտոր LG 1943</t>
  </si>
  <si>
    <t>Համակարգիչ</t>
  </si>
  <si>
    <t>Ð³Ù³Ï³ñ·Çã i3</t>
  </si>
  <si>
    <t>ØáÝÇïáñ §PHILIPS 19¦</t>
  </si>
  <si>
    <t>²ßË³ï³ë»Õ³Ý</t>
  </si>
  <si>
    <t>¶áñ·</t>
  </si>
  <si>
    <t>ê»Õ³Ý Ñ»éáõëï³óáõÛóÇ</t>
  </si>
  <si>
    <t xml:space="preserve">¶áñ· </t>
  </si>
  <si>
    <t>´³½Ùáó</t>
  </si>
  <si>
    <t>¶ñ³ë»Õ³Ý</t>
  </si>
  <si>
    <t>¶ñ³å³Ñ³ñ³Ý</t>
  </si>
  <si>
    <t>²Ãáé</t>
  </si>
  <si>
    <t>Î³ÑáõÛù</t>
  </si>
  <si>
    <t>ê»Õ³Ý 08 Ù»Í</t>
  </si>
  <si>
    <t>Ô»Ï³í³ñÇ ë»Õ³Ý</t>
  </si>
  <si>
    <t>ÊáñÑñ¹³ÏóáõÃÛ³Ý ë»Õ³Ý</t>
  </si>
  <si>
    <t>Ð³Ù³Ï³ñ·ã³ÛÇÝ ë»Õ³Ý</t>
  </si>
  <si>
    <t>ê»Õ³Ý</t>
  </si>
  <si>
    <t>ê»Õ³Ý ³ÝÏÛáõÝ³ÛÇÝ</t>
  </si>
  <si>
    <t>ÜÏ³ñ Ïï³íÇ íñ³</t>
  </si>
  <si>
    <t>ÜÏ³ñ Ý³ïÛáõñÙáñï 50x80</t>
  </si>
  <si>
    <t>ÜÏ³ñ Ý³ïÛáõñÙáñï 40x50</t>
  </si>
  <si>
    <t>ÜÏ³ñ §¸»Ï. Í³ÕÇÏ¦ 50x80</t>
  </si>
  <si>
    <t>ÜÏ³ñ §¸»Ï. Í³ÕÇÏ¦ 40x50</t>
  </si>
  <si>
    <t>ÜÏ³ñ §¸»Ï. Í³ÕÇÏ¦ 50x60</t>
  </si>
  <si>
    <t>Աթոռ</t>
  </si>
  <si>
    <t>ՀՀ դրոշ</t>
  </si>
  <si>
    <t>²íïáÙ»ù»Ý³ ì²¼ 21214</t>
  </si>
  <si>
    <t>Î³ëë³</t>
  </si>
  <si>
    <t>æ³Ñ</t>
  </si>
  <si>
    <t>Þ»ñï³í³ñ³·áõÛñ</t>
  </si>
  <si>
    <t>äÉÇï³  ÛáõÕáí</t>
  </si>
  <si>
    <t>Կրակմարիչ</t>
  </si>
  <si>
    <t xml:space="preserve">Ð»é³Ëáë §ä³Ý³ëáÝÇÏ¦ </t>
  </si>
  <si>
    <t>Ð»é³ËáëÇ ó³Ýó</t>
  </si>
  <si>
    <t>Ð»é³ËáëÇ ³å³ñ³ï</t>
  </si>
  <si>
    <t>²Ãáé 864Ù</t>
  </si>
  <si>
    <t>Ì³ÕÏÇ  å³ïí³Ý¹³Ý</t>
  </si>
  <si>
    <t>կախիչ</t>
  </si>
  <si>
    <t>ցուցատախտակ</t>
  </si>
  <si>
    <t>¶ñã³ïáõ÷</t>
  </si>
  <si>
    <t>Â»ñÃÇ å³ïí.</t>
  </si>
  <si>
    <t>Ð»Ý³ï³Ëï³Ï</t>
  </si>
  <si>
    <t>Üí³·³ñÏÇã DVD LG 556</t>
  </si>
  <si>
    <t>ê»Õ³ÝÇ ³ñÑ»ëï³Ï³Ý Í³ÕÇÏ</t>
  </si>
  <si>
    <t>Բարձրախոս</t>
  </si>
  <si>
    <t>շերտավարագույր</t>
  </si>
  <si>
    <t>Հեռախոս Panasonik</t>
  </si>
  <si>
    <t>մետաղական ցուցատախտակ</t>
  </si>
  <si>
    <t>Կարդող գործիք</t>
  </si>
  <si>
    <t>Զինանշան</t>
  </si>
  <si>
    <t>Օդափոխիչ Goldi</t>
  </si>
  <si>
    <t>Բարձրախոս A60</t>
  </si>
  <si>
    <t>Համակարգչի մկնիկ</t>
  </si>
  <si>
    <t>Շերտավարագույր</t>
  </si>
  <si>
    <t>քմ</t>
  </si>
  <si>
    <t>Աղբարկղ</t>
  </si>
  <si>
    <t>Հոսանքի կարգավորիչ</t>
  </si>
  <si>
    <t>Հեռախոսի ապարատ</t>
  </si>
  <si>
    <t>Գրչատուփ</t>
  </si>
  <si>
    <t>Ստեղնաշար</t>
  </si>
  <si>
    <t>Սնուցման սարք</t>
  </si>
  <si>
    <t>Աստիճան</t>
  </si>
  <si>
    <t>Ä³Ù³óáõÛó</t>
  </si>
  <si>
    <t>´³ñÓñ³Ëáë</t>
  </si>
  <si>
    <t>¾É»Ïïñ³Ï³Ý Ï³ñ·³íáñÇã</t>
  </si>
  <si>
    <t>ØÏÝÇÏ</t>
  </si>
  <si>
    <t>êï»ÕÝ³ß³ñ</t>
  </si>
  <si>
    <t>Տեսախցիկ</t>
  </si>
  <si>
    <t>ê»Õ³ÝÇ Í³ÍÏáó</t>
  </si>
  <si>
    <t>Þ»ñï³í³ñ³·áõÛñ ùÙ</t>
  </si>
  <si>
    <t>Էլ. Պլիտա</t>
  </si>
  <si>
    <t>Պրոցեսոր g 1620</t>
  </si>
  <si>
    <t>ØáÝÇïáñ LG §20¦</t>
  </si>
  <si>
    <t>î»ë³ËóÇÏ inex</t>
  </si>
  <si>
    <t>ØáÝÇïáñ AOK-190</t>
  </si>
  <si>
    <t>Ðáë³ÝùÇ Ïáõï³ÏÇã</t>
  </si>
  <si>
    <t>ØÏÝÇÏ LW-55v</t>
  </si>
  <si>
    <t>êÝáõóÙ³Ý µÉáÏ</t>
  </si>
  <si>
    <t>êï»ÕÙÝ³ß³ñ</t>
  </si>
  <si>
    <t>ìÇ¹»á ù³ñï</t>
  </si>
  <si>
    <t>Ð³Ù³Ï³ñ·ãÇ ë³ñù</t>
  </si>
  <si>
    <t>ùÙ</t>
  </si>
  <si>
    <t>Համակարգչային տեսախցիկ</t>
  </si>
  <si>
    <t xml:space="preserve">ՊԳՕ/Գազի մեմբրանային հաշվիչ </t>
  </si>
  <si>
    <t>ØáÝÇïáñ Philips 20</t>
  </si>
  <si>
    <t>Ð³Ù³Ï³ñ·Çã Intel celeron</t>
  </si>
  <si>
    <t>¸ÇÝ³ÙÇÏ Genius</t>
  </si>
  <si>
    <t>¸ÇÝ³ÙÇÏ Creative A60</t>
  </si>
  <si>
    <t>Ðáë³ÝùÇ Ï³ñ·³íáñÇã</t>
  </si>
  <si>
    <t>ìÇ¹»á ù³ñï sparkle</t>
  </si>
  <si>
    <t>ÐÇßáÕáõÃÛ³Ý ë³ñù</t>
  </si>
  <si>
    <t>Îáßï ëÏ³í³é³Ï ³ñï³ùÇÝ</t>
  </si>
  <si>
    <t>ØáõïùÇ Ëá½³Ý³Ï</t>
  </si>
  <si>
    <t>ØáõïùÇ Ëá½³Ý³Ï 0,8*1,0</t>
  </si>
  <si>
    <t>îÇÝÏá ÉáõÛë»ñ</t>
  </si>
  <si>
    <t>Ø³ñïÏáó 12V7,5Ah</t>
  </si>
  <si>
    <t>Ֆլեշկա 8GB</t>
  </si>
  <si>
    <t>Ֆլեշկա 2GB</t>
  </si>
  <si>
    <t>Մայր պլատա</t>
  </si>
  <si>
    <t>Օպերատիվ հիշողություն OZU</t>
  </si>
  <si>
    <t>Տեսաքարտ</t>
  </si>
  <si>
    <t>Համակարգչային մկնիկ</t>
  </si>
  <si>
    <t>Համակարգիչ (մայրական սալիկ, պրոցեսոր cpu i5, RAM DDR3 8GB, monitor LED LG19, HDD 1TB, մկնիկ)</t>
  </si>
  <si>
    <t>Համակարգիչ (մայրական սալիկ, պրոցեսոր cpu G1840, RAM DDR3 2GB, monitor LED LG19, HDD 500 GB, մկնիկ)</t>
  </si>
  <si>
    <t>Տպիչ Canon LBP 6030</t>
  </si>
  <si>
    <t>Բազմաֆունկցիոնալ Canon MF211</t>
  </si>
  <si>
    <t>Խաչքար</t>
  </si>
  <si>
    <t>Հեռախոս</t>
  </si>
  <si>
    <t>Շարժական աուդիո Sony ICD-UX522/S</t>
  </si>
  <si>
    <t>Տեսախցիկ Sony SR21E/B</t>
  </si>
  <si>
    <t>Համակարգիչ(AsRock H81, cpu G3240 , RAM DDR3 2GB, Monitor LED LG 19, HDD 500GB, մկնիկ, ստեղնաշար)</t>
  </si>
  <si>
    <t>Համակարգչի ներքին հիշողություն HDD 1TB</t>
  </si>
  <si>
    <t>Վեբ տեսախցիկ</t>
  </si>
  <si>
    <t xml:space="preserve">Անխափան սնուցման սարք UPS </t>
  </si>
  <si>
    <t>Համակարգիչ  (monitor, motherboard, case, mouze, kayboard, cpu, cooller, ram, HDD, DVD-RW)</t>
  </si>
  <si>
    <t>Համակարգիչ  (motherboard, case, mouze, kayboard, cpu, cooller, ram, HDD, DVD-RW)</t>
  </si>
  <si>
    <t>Անխափան սնուցման սարք (UPS)</t>
  </si>
  <si>
    <t>Օպերատիվ հիշողություն</t>
  </si>
  <si>
    <t>Մկնիկ</t>
  </si>
  <si>
    <t>Քարթրիջ Q2612A</t>
  </si>
  <si>
    <t>Տեսախցիկ SONY Handycam HD Camcorder</t>
  </si>
  <si>
    <t>Jack</t>
  </si>
  <si>
    <t>Կաբել/մ/</t>
  </si>
  <si>
    <t>մետր</t>
  </si>
  <si>
    <t>Խոսափող</t>
  </si>
  <si>
    <t>Տեսախցիկի հիշողության քարտ 32gb</t>
  </si>
  <si>
    <t>Տեսախցիկի եռոտանի 2մ</t>
  </si>
  <si>
    <t xml:space="preserve">HP ProDesk 600 MT G2: i5-6500 3.2G 6M; 16GB DDR4-2133; 1TB HDD; SuperMulti DVDRW; LAN Integrated GbE; W10dgW7p64; 1TB SATA HDD, Toshiba, USB keyboard &amp; mouse, Speakers Genius SPS 110, Windows 10 Pro (համակարգիչ)                                                     </t>
  </si>
  <si>
    <t>HP EliteDisplay E222 Monitor, VGA; 1 HDMI (with HDCP support); 1 DisplayPort 1.2 (with HDCP support) (մոնիտոր)</t>
  </si>
  <si>
    <t>Software vMix Basic HD</t>
  </si>
  <si>
    <t>APC Back-UPS 650VA/390 Watts Standby with Schuko, USB, warranty - 2 year (BC650-RS) (անխափան սնուցման սարք)</t>
  </si>
  <si>
    <t>Blackmagic Design DeckLink Mini Recorder, PCIe Slot Capture Card, SDI and HDMI Inputs</t>
  </si>
  <si>
    <t>HDMI cable 20m</t>
  </si>
  <si>
    <t>Երկարացման լար 3մ</t>
  </si>
  <si>
    <t>Երկարացման լար  20մ</t>
  </si>
  <si>
    <t>Համակարգչի սնուցման աղբյուր</t>
  </si>
  <si>
    <t>Համակարգչի մկնիկ լարով</t>
  </si>
  <si>
    <t>Համակարգչի մկնիկ անլար</t>
  </si>
  <si>
    <t>Համակարգչի օպ. հիշողություն</t>
  </si>
  <si>
    <t>Համակարգչի բարձրախոս</t>
  </si>
  <si>
    <t>Համակարգիչ(մոնիտոր 19M38A-B, մ/բ Asok H81-VG4,  պրոց. Intel G3900, օպեր. Հիշ. DDR3 4GB)</t>
  </si>
  <si>
    <t>Բազմաֆունկցիոնալ Canon MF231</t>
  </si>
  <si>
    <t>Համակարգչի ստեղնաշար</t>
  </si>
  <si>
    <t>Անխափան սնուցման սարք</t>
  </si>
  <si>
    <t>Համակարգիչ(մոնիտոր LG 18,5 19M38A մ/բ Asus H-110-VG4, պրոց.intel Գ3900, օպեր. Հիշ.DD R4GB )</t>
  </si>
  <si>
    <t>Բազմաֆունկցիոնալ տպիչ Canon MF</t>
  </si>
  <si>
    <t xml:space="preserve">Համակարգչի մկնիկ </t>
  </si>
  <si>
    <t>Համակարգչի(մ/բ Asus H110-VG4, intel G3900, oպեր. Հիշ. DDR4 4GB)</t>
  </si>
  <si>
    <t>Համակարգչի սեղան</t>
  </si>
  <si>
    <t>Պահարան</t>
  </si>
  <si>
    <t>Անշարժ աթոռ</t>
  </si>
  <si>
    <t>Կախիչ</t>
  </si>
  <si>
    <t>Էլեկտրական ջեռուցիչ</t>
  </si>
  <si>
    <t>TOYOTA COROLLA 1.6 GAS</t>
  </si>
  <si>
    <t>Համակարգիչ (INTEL I3 7100, Asus H11OM-R/CSI, CPU cooler Intel socket 1150/1151, Goodram GR2400D464L17S/4G 4B, Toshiba HDWD105UZSVA 500GB, GoldenField Quebec 8, Gembird KB-U-103-RU, Gembird MUS-101)</t>
  </si>
  <si>
    <t>Համակարգիչ (INTEL I5 7400, Asus H 110M-R/C/SI, Deepcool Theta 21 PWM, Goodram GR2400D464L17/4G 4B, Toshiba HDWD105UZSVA500GB, DVD-RW LG GH24NSDI, GIGABYTE GV-N730D5-2GI, Goldenfield Quebec 8, Gembird KB-U-103-RU, Gembird MUS-101)</t>
  </si>
  <si>
    <t>UPS սնուցման աղբյուր</t>
  </si>
  <si>
    <t xml:space="preserve">Օդափոխիչ </t>
  </si>
  <si>
    <t>Համակարգչի գրաֆիկական սալիկ մալուխ</t>
  </si>
  <si>
    <t>Սարք WI-FI TP-LINK</t>
  </si>
  <si>
    <t>Տոնածառ LX42 5մ.</t>
  </si>
  <si>
    <t>Եղնիկ սայլակով</t>
  </si>
  <si>
    <t>Սերվեր/Server 1 FUJITSU</t>
  </si>
  <si>
    <t>Ծրագրային ապահովում 1 (սերվերի համար)/ Software 1 (for server)</t>
  </si>
  <si>
    <t>Ծրագրային ապահովում 2 (սերվերի համար)/ Software 2 (for server)</t>
  </si>
  <si>
    <t>Տվյալների պահոց/Data Storage</t>
  </si>
  <si>
    <t>Համակարգիչ/Computer FUJITSU</t>
  </si>
  <si>
    <t>Մոնիտոր/Monitor AOC 21.5 LCD</t>
  </si>
  <si>
    <t>Տպիչ/Printer Canon i-SENSYS LBP252dw</t>
  </si>
  <si>
    <t>Սկաներ/ Scanner 1 Canon Document reader F120</t>
  </si>
  <si>
    <t>Պատճենահանող սարք/Copier Canon image RUNNER 2204N</t>
  </si>
  <si>
    <t>Անխափան սնուցման սարք UPS APC Back-UPS 650VA BX650CI-RS</t>
  </si>
  <si>
    <t>Անխափան սնուցման սարք UPS APC Smart-UPS 1500VA SMT15001</t>
  </si>
  <si>
    <t>Ցանցային կոնցենտրատոր 1/LAN Switch 1</t>
  </si>
  <si>
    <t>Ցանցային կոնցենտրատոր 1/LAN Switch 2</t>
  </si>
  <si>
    <t>ԼԱՆ Մալուխ. LAN Cable Cat. 5e UTP</t>
  </si>
  <si>
    <t>Էլ. միացնող հարմարանք/ Connector RJ-45</t>
  </si>
  <si>
    <t>Մալուխի ամրակ N2, Cable clips #2 for.one cable</t>
  </si>
  <si>
    <t>Երկարացման լար 5տ. Անջատիչով, 3մ/ Power extension 5 socket, 3m</t>
  </si>
  <si>
    <t>Մալուխի խրոցներ UPS-ի (1500W, APC)</t>
  </si>
  <si>
    <t>Գործավարի սեղան</t>
  </si>
  <si>
    <t>Համակարգչային կոմպլեկտ Core i3-8100</t>
  </si>
  <si>
    <t>Համակարգչային կոմպլեկտ G4900 3.1 GH2 Cache 2 Mb</t>
  </si>
  <si>
    <t>Պաստառի տպագրություն</t>
  </si>
  <si>
    <t>Աթոռ (CPV 39111140/1)</t>
  </si>
  <si>
    <t>Աթոռ (CPV 39111140/2)</t>
  </si>
  <si>
    <t>Աթոռ (CPV 39111140)</t>
  </si>
  <si>
    <t>Միջին հոլովակավոր աթոռ</t>
  </si>
  <si>
    <t>Ընդունարանի սեղան</t>
  </si>
  <si>
    <t>Տպիչի սեղան</t>
  </si>
  <si>
    <t>Դարակներով մոդուլ</t>
  </si>
  <si>
    <t>Գրասեղան</t>
  </si>
  <si>
    <t>Համակարգչի և փոքր տպիչի մոդուլ</t>
  </si>
  <si>
    <t>3 քաշովի դարակներով մոդուլ</t>
  </si>
  <si>
    <t>Սերվերի և փաստաթղթերի պահարան</t>
  </si>
  <si>
    <t>Փաստաթղթերի և հագուստի պահարան</t>
  </si>
  <si>
    <t>4 քաշովի դարակներով պահարան</t>
  </si>
  <si>
    <t>Օվալաձև սեղան</t>
  </si>
  <si>
    <t>Ծաղկաման LECHUZA, BALCONERA COLOR 50, NUTMEG</t>
  </si>
  <si>
    <t>Ծաղկաման LECHUZA, BALCONERA COLOR 50, PISTACHIO</t>
  </si>
  <si>
    <t>Բազմաֆունկցիոնալ տպող սարք լազերային</t>
  </si>
  <si>
    <t>Տաք և սառը ջրի սարք BERG BD-20HC</t>
  </si>
  <si>
    <t>Օդակարգավորիչ HISENSE AS24HR4SFBTD</t>
  </si>
  <si>
    <t>Հոսանքի անխափան սնուցման սարք</t>
  </si>
  <si>
    <t>Բարձրախոս/մեգաֆոն</t>
  </si>
  <si>
    <t>C-40 սիրենա 380B</t>
  </si>
  <si>
    <t xml:space="preserve">Հակակարկտային կայան </t>
  </si>
  <si>
    <t>Բազմաֆունկցիոնալ տպող սարք(Canon Mf-1 Sensys MF237w)</t>
  </si>
  <si>
    <t>Բազմաֆունկցիոնալ տպող սարք(Canon Mf 3010)</t>
  </si>
  <si>
    <t>Սմարթֆոն</t>
  </si>
  <si>
    <t>Հեռուստացույց SKYWORTH 43Q20</t>
  </si>
  <si>
    <t xml:space="preserve">Տեսախցիկ </t>
  </si>
  <si>
    <t>Էլեկտրական շչակ</t>
  </si>
  <si>
    <t>Անդրանիկ Օզանյանի կիսանդրի</t>
  </si>
  <si>
    <t>Համակարգչի լրակազմ core i5/Ram DDR4 8GB/SSD 240GB</t>
  </si>
  <si>
    <t xml:space="preserve">Սեղան </t>
  </si>
  <si>
    <t xml:space="preserve">Պահարան </t>
  </si>
  <si>
    <t xml:space="preserve">Սկաներ </t>
  </si>
  <si>
    <t xml:space="preserve">Գրատախտակ </t>
  </si>
  <si>
    <t>Տուֆե խաչքար</t>
  </si>
  <si>
    <t>Բարձրախոսի կոմպլեկտ</t>
  </si>
  <si>
    <t>Խորհդակցական  սեղան կտոր</t>
  </si>
  <si>
    <t>կտոր</t>
  </si>
  <si>
    <t>Ֆոտոխցիկ</t>
  </si>
  <si>
    <t>Համակարգչային կոմպլեկտ</t>
  </si>
  <si>
    <t>Նոթբուք</t>
  </si>
  <si>
    <t xml:space="preserve">Բազմաֆունկցիոնալ տպիչ </t>
  </si>
  <si>
    <t xml:space="preserve">Սեղանի համակարգիչ </t>
  </si>
  <si>
    <t>Աթոռ փափուկ մեծ</t>
  </si>
  <si>
    <t xml:space="preserve">Գրապահարան </t>
  </si>
  <si>
    <t xml:space="preserve">Սեղան գրասենյակային </t>
  </si>
  <si>
    <t>Աթոռ սև</t>
  </si>
  <si>
    <t xml:space="preserve">Գրասեղան </t>
  </si>
  <si>
    <t>Գրասեղան (Սեղան սուրճի)</t>
  </si>
  <si>
    <t>Գրասեղան (կլոր)</t>
  </si>
  <si>
    <t xml:space="preserve">Տպիչ </t>
  </si>
  <si>
    <t xml:space="preserve">Համակարգիչ LG </t>
  </si>
  <si>
    <t>Սկաներ/Scaner Canonscan LiDe 120</t>
  </si>
  <si>
    <t>Համակարգիչ dual gurib 52000</t>
  </si>
  <si>
    <t xml:space="preserve">Համակարգիչ նոթբուք </t>
  </si>
  <si>
    <t>Տպիչ HP 1120</t>
  </si>
  <si>
    <t xml:space="preserve">Համակարգիչ Corel 2 do </t>
  </si>
  <si>
    <t>Տպիչ Canon LBP2900</t>
  </si>
  <si>
    <t>Համակարգիչ Corel i3 լրակազմ</t>
  </si>
  <si>
    <t>Մոնիտոր Samsung 20SA 300</t>
  </si>
  <si>
    <t>Համակարգիչ DC1610</t>
  </si>
  <si>
    <t>Մոնիտոր SAMSUNG</t>
  </si>
  <si>
    <t xml:space="preserve">Տպիչ Canon </t>
  </si>
  <si>
    <t xml:space="preserve">Օդորակիչ </t>
  </si>
  <si>
    <t>Դրոշ</t>
  </si>
  <si>
    <t xml:space="preserve">Տաքացուցիչ bereta QN 260 </t>
  </si>
  <si>
    <t xml:space="preserve">Համակարգիչ </t>
  </si>
  <si>
    <t>Ընդամենը</t>
  </si>
  <si>
    <t xml:space="preserve">գյուղ Զորավան </t>
  </si>
  <si>
    <t xml:space="preserve">Վարչական     շենք  </t>
  </si>
  <si>
    <t xml:space="preserve">Մանկապարտեզ </t>
  </si>
  <si>
    <t>Մանկապարտեզի խաղահրապարակ</t>
  </si>
  <si>
    <t>Մշակույթի տուն</t>
  </si>
  <si>
    <t>Բուժ կետ</t>
  </si>
  <si>
    <t>Հանդիսությունների սրահ</t>
  </si>
  <si>
    <t>Լուսամփոփ</t>
  </si>
  <si>
    <t>Բիլիարդ</t>
  </si>
  <si>
    <t>Փայտե աթոռ փափուկ</t>
  </si>
  <si>
    <t>Բազկաթոռ կաշվե</t>
  </si>
  <si>
    <t>Գրապահարան փայտյա</t>
  </si>
  <si>
    <t>Տպիչ Canon</t>
  </si>
  <si>
    <t>Տպիչ</t>
  </si>
  <si>
    <t>Չհրկիզվող պահարան</t>
  </si>
  <si>
    <t>Սեղան խորհրդակցական</t>
  </si>
  <si>
    <t>Սեղան դիմադիրով</t>
  </si>
  <si>
    <t>Թիկնաթոռ</t>
  </si>
  <si>
    <t>գծ.մ</t>
  </si>
  <si>
    <t>Անվտանգության համակարգ</t>
  </si>
  <si>
    <t xml:space="preserve">Աթոռ փափուկ </t>
  </si>
  <si>
    <t>Սեղանի (պրիբոր)</t>
  </si>
  <si>
    <t>Հատակի գորգ</t>
  </si>
  <si>
    <t>ք.մ</t>
  </si>
  <si>
    <t>Վարագույր</t>
  </si>
  <si>
    <t>Կարնիզ</t>
  </si>
  <si>
    <t>Ջահ</t>
  </si>
  <si>
    <t>Սեղան 1 տումբ</t>
  </si>
  <si>
    <t>Սեղան 2 տումբ</t>
  </si>
  <si>
    <t>Գրապահարան</t>
  </si>
  <si>
    <t>Մետաղյա աթոռներ  (կուլտ.տուն)</t>
  </si>
  <si>
    <t>Սեղանի թենիս</t>
  </si>
  <si>
    <t>Ուղեգորգ</t>
  </si>
  <si>
    <t>Ամբիոն</t>
  </si>
  <si>
    <t>Դեկորատիվ նկար &lt;&lt;պար&gt;&gt;</t>
  </si>
  <si>
    <t>Նկար &lt;&lt;բերքահավաք&gt;&gt;</t>
  </si>
  <si>
    <t xml:space="preserve">Նկար  &lt;&lt;պար&gt;&gt; </t>
  </si>
  <si>
    <t>Բնանկար &lt;&lt;Գառնի&gt;&gt;</t>
  </si>
  <si>
    <t>Համակարգիչ/Computer FUJITSU Desktop ESPRIMO P556/E85+</t>
  </si>
  <si>
    <t>Մոնիտոր/Monitor AOC 21.5 LCD Monitor E2275SWJ</t>
  </si>
  <si>
    <t>Սկաներ/Scanner CanoScan LiDE 120</t>
  </si>
  <si>
    <t>Անխափան սնուցման սարք/ UPS APC Back-UPS 650VA BX650CI-RS</t>
  </si>
  <si>
    <t>Ցանցային կոնցետրատոր 1/LAN Switch 1</t>
  </si>
  <si>
    <t>Երկարացման լար 5տ. անջատիչով, 3մ/ Power extension 5 socket, 3m</t>
  </si>
  <si>
    <t>գյուղ Զովունի</t>
  </si>
  <si>
    <t xml:space="preserve">Զբաղմունքի կենտրոն </t>
  </si>
  <si>
    <t>Մանակապարտեզի շենք</t>
  </si>
  <si>
    <t>Պետական բնակ. ֆոնդ 2 միավոր</t>
  </si>
  <si>
    <t>Կենցաղի տուն</t>
  </si>
  <si>
    <t>Գյուղխորհրդի նախկին շենք /արվեստի դպրոց/</t>
  </si>
  <si>
    <t>Կենցաղի տուն /հանրակացարան/</t>
  </si>
  <si>
    <t>Թունաքիմիկատների պահեստ</t>
  </si>
  <si>
    <t>Հանրության շենք</t>
  </si>
  <si>
    <t>Կուլտուրայի տուն</t>
  </si>
  <si>
    <t>թանգարանի շենք</t>
  </si>
  <si>
    <t xml:space="preserve">Հուշարձան համալիր </t>
  </si>
  <si>
    <t>հա</t>
  </si>
  <si>
    <t>ստենդ պատի(թանգարան)</t>
  </si>
  <si>
    <t>ստենդ արկղ (թանգարան)</t>
  </si>
  <si>
    <t>Աթոռ (թանգարան)</t>
  </si>
  <si>
    <t>սեղան փոքր (թանգարան)</t>
  </si>
  <si>
    <t>ուղեգորգ (թանգարան)</t>
  </si>
  <si>
    <t>գորգ (թանգարան)</t>
  </si>
  <si>
    <t>Գրասենյակ /գյուղապետարանի շենք/</t>
  </si>
  <si>
    <t>Հրապարակ կուլտուրայի տան դիմաց</t>
  </si>
  <si>
    <t>Բուժ. ամբուլատորիա</t>
  </si>
  <si>
    <t>Ինստիտուտի մասնաշենք /հանրակացարան/ 29 միավոր</t>
  </si>
  <si>
    <t>hատ</t>
  </si>
  <si>
    <t xml:space="preserve">Գերեզմանոցի պահակատուն </t>
  </si>
  <si>
    <t>Ավտոմեքենա  մարդատար Lexus RX 300</t>
  </si>
  <si>
    <t>աթոռ</t>
  </si>
  <si>
    <t>գրասեղան կողադիրով</t>
  </si>
  <si>
    <t>հեռախոս ներքին</t>
  </si>
  <si>
    <t>ուղեգորգ</t>
  </si>
  <si>
    <t>մ2</t>
  </si>
  <si>
    <t>պահարան</t>
  </si>
  <si>
    <t>բազմոց</t>
  </si>
  <si>
    <t>սեղան ապակուց</t>
  </si>
  <si>
    <t>սեղան  նիստերի</t>
  </si>
  <si>
    <t>Հագուստի կախիչ հայելիով</t>
  </si>
  <si>
    <t>սեղան մի տումբանի</t>
  </si>
  <si>
    <t>սեղան երկու տումբանի</t>
  </si>
  <si>
    <t>համակարգիչ</t>
  </si>
  <si>
    <t>բազկաթոռ</t>
  </si>
  <si>
    <t xml:space="preserve">Անխափան սնուցման բլոկ UPS </t>
  </si>
  <si>
    <t>·ñ³å³Ñ³ñ³Ý</t>
  </si>
  <si>
    <t>երկաթյա պահարան</t>
  </si>
  <si>
    <t>գրասեղան</t>
  </si>
  <si>
    <t>հատակի ծածկոց</t>
  </si>
  <si>
    <t>îåÇã hp MF3010</t>
  </si>
  <si>
    <t>Աթոռ կռեսլո</t>
  </si>
  <si>
    <t>տպիչ Canon MF</t>
  </si>
  <si>
    <t>համակարգչի սեղան</t>
  </si>
  <si>
    <t>գրապահարան</t>
  </si>
  <si>
    <t xml:space="preserve">պահարան </t>
  </si>
  <si>
    <t>դիմադիր սեղան</t>
  </si>
  <si>
    <t xml:space="preserve"> աթոռ փափուկ</t>
  </si>
  <si>
    <t>սեղան նիստերի</t>
  </si>
  <si>
    <t>ß»ñï³í³ñ³·áõÛñ</t>
  </si>
  <si>
    <t>Գրասեղան մեկ տումբանի</t>
  </si>
  <si>
    <t>³Ãáé</t>
  </si>
  <si>
    <t>գրաեյակային կահույք</t>
  </si>
  <si>
    <t xml:space="preserve">Ñ³Ù³Ï³ñ·Çã </t>
  </si>
  <si>
    <t>·ñ³սեղան</t>
  </si>
  <si>
    <t>գրասենյակային կահույք</t>
  </si>
  <si>
    <t>գազի տաքացուցիչ</t>
  </si>
  <si>
    <t>Օդորակիչ</t>
  </si>
  <si>
    <t>Ջրի ապարատ</t>
  </si>
  <si>
    <t>Սառնարան</t>
  </si>
  <si>
    <t>կոմպ.</t>
  </si>
  <si>
    <t>Ներքին հեռախոսակապ</t>
  </si>
  <si>
    <t>Խմելու ջրի պոմպ</t>
  </si>
  <si>
    <t>Սեղանի համակարգիչ</t>
  </si>
  <si>
    <t>գյուղ Արագյուղ</t>
  </si>
  <si>
    <t>Մշակույթի տան շենք</t>
  </si>
  <si>
    <t xml:space="preserve">Երկաթյա   պահարան </t>
  </si>
  <si>
    <t xml:space="preserve">հատ </t>
  </si>
  <si>
    <t xml:space="preserve">Աթոռ   կիսափափուկ </t>
  </si>
  <si>
    <t xml:space="preserve">Բաղնիքի  շենք  </t>
  </si>
  <si>
    <t xml:space="preserve">Ավտոմեքենա   ՈՒազ </t>
  </si>
  <si>
    <t xml:space="preserve">Հեռուստացույց </t>
  </si>
  <si>
    <t xml:space="preserve">Ղեկավարի  սեղան </t>
  </si>
  <si>
    <t xml:space="preserve">Խորհդակցական  սեղան </t>
  </si>
  <si>
    <t xml:space="preserve">Աթոռ     </t>
  </si>
  <si>
    <t xml:space="preserve">Համակարգիչ.  սեղան  </t>
  </si>
  <si>
    <t xml:space="preserve">Հեռուտաց. Պատվանդան </t>
  </si>
  <si>
    <t xml:space="preserve">Աթոռ   պտտվող </t>
  </si>
  <si>
    <t xml:space="preserve">Աթոռ   պտտվող  մեծ </t>
  </si>
  <si>
    <t>Տպիչ   3100</t>
  </si>
  <si>
    <t>Տաքացուցիչ</t>
  </si>
  <si>
    <t>Համ.Dual Gurib 57000</t>
  </si>
  <si>
    <t>Մոն  Samsung 132030</t>
  </si>
  <si>
    <t>Canon  3010 տպիչ</t>
  </si>
  <si>
    <t>Քսեռոքս  pu3100</t>
  </si>
  <si>
    <t>էլ  տաքաչուցիչ</t>
  </si>
  <si>
    <t xml:space="preserve">էլ    վահանակ  </t>
  </si>
  <si>
    <t xml:space="preserve">Ավտոմատ </t>
  </si>
  <si>
    <t xml:space="preserve">Կոնտակտոր </t>
  </si>
  <si>
    <t xml:space="preserve">Ավտոմեքենա Լադա </t>
  </si>
  <si>
    <t xml:space="preserve">Աթոռ   թատերական </t>
  </si>
  <si>
    <t xml:space="preserve">Ընթերցասեղան </t>
  </si>
  <si>
    <t xml:space="preserve">Սեղան  երկտումբանի </t>
  </si>
  <si>
    <t xml:space="preserve">Կատալոգի արկղ </t>
  </si>
  <si>
    <t xml:space="preserve">Ալբոմ </t>
  </si>
  <si>
    <t xml:space="preserve">Ցուցափեղկ  մեծ </t>
  </si>
  <si>
    <t>ցուցափեղկ  փոքր</t>
  </si>
  <si>
    <t xml:space="preserve">Նկար </t>
  </si>
  <si>
    <t>Դաշնամուր Կոմիտաս</t>
  </si>
  <si>
    <t xml:space="preserve">Նիստերի սեղան </t>
  </si>
  <si>
    <t xml:space="preserve">Շախմատ </t>
  </si>
  <si>
    <t xml:space="preserve">Նարդի </t>
  </si>
  <si>
    <t>Համակարգիչ/Computer FUJITSU Desktop ESPRIMO P556</t>
  </si>
  <si>
    <t>Սկաներ/ Scanner CanoScan LiDE 120</t>
  </si>
  <si>
    <t>Անխափան սնւցման սարք UPS APC Back-UPS 650VA BX650CI-RS</t>
  </si>
  <si>
    <t>ԼԱՆ Մալուխ, LAN Cable Cat. 5e UTP</t>
  </si>
  <si>
    <t>Պլիտա N 2</t>
  </si>
  <si>
    <t>Բազալտե խաչքար</t>
  </si>
  <si>
    <t>Աշակերտական սեղան (1 սեղ. 2աթոռ մշ.տուն)</t>
  </si>
  <si>
    <t xml:space="preserve">քմ </t>
  </si>
  <si>
    <t>Աթոռ փափուկ (մշ.տուն)</t>
  </si>
  <si>
    <t>Գրատախտակ (մշ.տուն)</t>
  </si>
  <si>
    <t>Կախիչ(մշ.տուն)</t>
  </si>
  <si>
    <t>Նստարան(մշ.տուն)</t>
  </si>
  <si>
    <t>Գրասեղան(մշ.տուն)</t>
  </si>
  <si>
    <t>Գրապահարան(մշ.տուն)</t>
  </si>
  <si>
    <t>Ցայտաղբյուր</t>
  </si>
  <si>
    <t>Սեղաններ աթոռներով</t>
  </si>
  <si>
    <t>Գյուղ Բուժական</t>
  </si>
  <si>
    <t>Բազմոց</t>
  </si>
  <si>
    <t>դաշնամուր</t>
  </si>
  <si>
    <t>գորգ</t>
  </si>
  <si>
    <t>սառնարան</t>
  </si>
  <si>
    <t>գրականություն</t>
  </si>
  <si>
    <t>-</t>
  </si>
  <si>
    <t>շախմատ</t>
  </si>
  <si>
    <t>բիլիարդի փոքր դաշտ</t>
  </si>
  <si>
    <t>նարդի</t>
  </si>
  <si>
    <t xml:space="preserve"> սեղանի թենիսի ցանց</t>
  </si>
  <si>
    <t>սեղանի թենիսի ամրակներ</t>
  </si>
  <si>
    <t>սեղանի թենիսի ռակետ</t>
  </si>
  <si>
    <t>նարդու քար</t>
  </si>
  <si>
    <t>նարդուզառ</t>
  </si>
  <si>
    <t>սեղան</t>
  </si>
  <si>
    <t>բուժ. Ամբուլատորիայի շենք</t>
  </si>
  <si>
    <t xml:space="preserve"> վարչական շենք</t>
  </si>
  <si>
    <t>Մանկապարտեզի շենք</t>
  </si>
  <si>
    <t>հացահատիկի պահեստ</t>
  </si>
  <si>
    <t>ակումբ</t>
  </si>
  <si>
    <t>կշեռք15,5տ-ոց</t>
  </si>
  <si>
    <t>բետոնյա ցանկապատ</t>
  </si>
  <si>
    <t>քանդված սենաժի խրամատ</t>
  </si>
  <si>
    <t>կաթնամշակման պահեստ</t>
  </si>
  <si>
    <t>հակահրդեհային տարաններ</t>
  </si>
  <si>
    <t>հանդիսությունների սրահի սեղան</t>
  </si>
  <si>
    <t>չհրկիզվող պահարան</t>
  </si>
  <si>
    <t>համակարգչի կոմպլեկտ</t>
  </si>
  <si>
    <t>վարագույր</t>
  </si>
  <si>
    <t>սեղան մեկ տունբանի</t>
  </si>
  <si>
    <t>համակարգիչ ASUS2009</t>
  </si>
  <si>
    <t>տպիչ Canon LBP-3000</t>
  </si>
  <si>
    <t>հեռուստացույց</t>
  </si>
  <si>
    <t>կալորիֆեր</t>
  </si>
  <si>
    <t>կոմպյուտրի սեղան</t>
  </si>
  <si>
    <t>ժուրնալի սեղան</t>
  </si>
  <si>
    <t>հագուստի կախիչ</t>
  </si>
  <si>
    <t>ինտերնետ ալեհավաք</t>
  </si>
  <si>
    <t>ալեհավաքի հարթակ</t>
  </si>
  <si>
    <t>տպիչ</t>
  </si>
  <si>
    <t>ձայնասյուն Haytes</t>
  </si>
  <si>
    <t>մկնիկ</t>
  </si>
  <si>
    <t>ֆլեշ</t>
  </si>
  <si>
    <t>մեծ աթոռ</t>
  </si>
  <si>
    <t>հագուստի պահարան</t>
  </si>
  <si>
    <t>գրասեղան 3 կտոր</t>
  </si>
  <si>
    <t>կասսայի պահարան</t>
  </si>
  <si>
    <t>համակարգրի սեղան</t>
  </si>
  <si>
    <t>սնուցման սարք E- pro 800va</t>
  </si>
  <si>
    <t>ֆոտո Sony</t>
  </si>
  <si>
    <t>ձայնագրիչ Օլիմպուս</t>
  </si>
  <si>
    <t>տաքացուցիչ</t>
  </si>
  <si>
    <t>պրինտեր XEROX</t>
  </si>
  <si>
    <t>մոնիտոր LG 19 en 339</t>
  </si>
  <si>
    <t>անխափան սնուցման սարք</t>
  </si>
  <si>
    <t>USB 8GB</t>
  </si>
  <si>
    <t>գազօջախ</t>
  </si>
  <si>
    <t>կշեռք saturn</t>
  </si>
  <si>
    <t>սառնարան  Daewo</t>
  </si>
  <si>
    <t>թեյնիկ</t>
  </si>
  <si>
    <t>փոշեկուլ</t>
  </si>
  <si>
    <t>տաքացուցիչ ELEKTROLUX</t>
  </si>
  <si>
    <t xml:space="preserve">ջեռոց SATURN </t>
  </si>
  <si>
    <t>ՀՀ նախագահի նկար</t>
  </si>
  <si>
    <t>լուսարձակ</t>
  </si>
  <si>
    <t>կոշտ սկավառակ</t>
  </si>
  <si>
    <t>պահպանման համակարգ</t>
  </si>
  <si>
    <t>տպիչ MOTION DETECTOR</t>
  </si>
  <si>
    <t>մարտկոց 12V 7,2A MEGA</t>
  </si>
  <si>
    <t>ազդարար զանգակ</t>
  </si>
  <si>
    <t>տեսախցիկ DOME CAMERA</t>
  </si>
  <si>
    <t>հեռակառավարման համակ.</t>
  </si>
  <si>
    <t>սնման աղբյուր12V 12a</t>
  </si>
  <si>
    <t>տեսաձայնագրող սարք DVR</t>
  </si>
  <si>
    <t>տեսախցիկ CCD KE-CP6009</t>
  </si>
  <si>
    <t>տպիչ գիշեր ցերեկ</t>
  </si>
  <si>
    <t>հեռուստացույց TOSHIBA</t>
  </si>
  <si>
    <t>տաքացուցիչ ZILAN</t>
  </si>
  <si>
    <t xml:space="preserve">համակարգիչ INTEL </t>
  </si>
  <si>
    <t>մոնիտոր LG</t>
  </si>
  <si>
    <t>ստեղնաշար GENIUS</t>
  </si>
  <si>
    <t>մկնիկ GENIUS</t>
  </si>
  <si>
    <t>բարձրախոս GENIUS</t>
  </si>
  <si>
    <t>UPS INVADER</t>
  </si>
  <si>
    <t xml:space="preserve"> տյուներ T2</t>
  </si>
  <si>
    <t>կախիչ BARKAN</t>
  </si>
  <si>
    <t>երկարացման լար F64</t>
  </si>
  <si>
    <t>երկարացման լար F196B</t>
  </si>
  <si>
    <t>մոնիտոր AOS</t>
  </si>
  <si>
    <t>համակարգիչ INTELI 3</t>
  </si>
  <si>
    <t>կրիչ</t>
  </si>
  <si>
    <t>դակիչ</t>
  </si>
  <si>
    <t>դրոշմանիշ</t>
  </si>
  <si>
    <t>սառնարան KRAFT</t>
  </si>
  <si>
    <t>ջուր սառ, տաք. սարքBERG</t>
  </si>
  <si>
    <t>հեռուստացույց BERG</t>
  </si>
  <si>
    <t xml:space="preserve">մարտկոց </t>
  </si>
  <si>
    <t>երկարացման լար F45</t>
  </si>
  <si>
    <t>երկարացման լար F182</t>
  </si>
  <si>
    <t>երկարացման լար F10</t>
  </si>
  <si>
    <t>Սեղան</t>
  </si>
  <si>
    <t>Մալուխ ամրակ N2, Cable clips#2 for one cable</t>
  </si>
  <si>
    <t>Պլիտա N 1</t>
  </si>
  <si>
    <t>Խոտհնձիչ</t>
  </si>
  <si>
    <t>գյուղ Սարալանջ</t>
  </si>
  <si>
    <t>Գյուղապետարանի շենք</t>
  </si>
  <si>
    <t>Շենքի ցանկապատ</t>
  </si>
  <si>
    <t>Ակումբի շենք</t>
  </si>
  <si>
    <t>Համակարգիչ և տպիչ</t>
  </si>
  <si>
    <t>Ղեկավարի սեղան</t>
  </si>
  <si>
    <t>Մեկ տունբանի սեղան</t>
  </si>
  <si>
    <t>Խորհրդակցական սեղան</t>
  </si>
  <si>
    <t>Փափուկ աթոռ</t>
  </si>
  <si>
    <t>Պտտվող աթոռ</t>
  </si>
  <si>
    <t>Երկաթյա պահարան</t>
  </si>
  <si>
    <t>Աթոռ (CPV 39111290)</t>
  </si>
  <si>
    <t>Սեղան աթոռներով</t>
  </si>
  <si>
    <t xml:space="preserve">Տրանսֆորմատային ենթակայան </t>
  </si>
  <si>
    <t>Խոհանոցի սեղան մեծ (լվացարանի)</t>
  </si>
  <si>
    <t>Խոհանոցի սեղան փոքր</t>
  </si>
  <si>
    <t>Խոհանոցի դարակներ</t>
  </si>
  <si>
    <t xml:space="preserve">Լվացարան 2 տեղանոց </t>
  </si>
  <si>
    <t>Էլեկտրական տաքացուցիչ գեյզեր</t>
  </si>
  <si>
    <t>գյուղ Քասախ</t>
  </si>
  <si>
    <t>Պահարան բարձր</t>
  </si>
  <si>
    <t>Պահարան ցածր</t>
  </si>
  <si>
    <t>Աթոռ փայտե</t>
  </si>
  <si>
    <t xml:space="preserve">Հեռախոս Panasonic </t>
  </si>
  <si>
    <t>Ա.Հ.Կ. Հեռախոս Panasonic</t>
  </si>
  <si>
    <t>Շերտավարագույր ուղղահայաց</t>
  </si>
  <si>
    <t>Համակարգիչ իր հավաքածույով, HP200 G3AIO i38130U4 GB</t>
  </si>
  <si>
    <t>Բազմաֆունկցիոնալ սարք Canon i-SENSYS MF-443dw</t>
  </si>
  <si>
    <t>PPF3601402 Անխափան սնուցման սարք FP650 650VA/360W, IEC. 230V/50Hz w/Rj45, USB230V/50Hz w/Rj45 USB</t>
  </si>
  <si>
    <t>Տպիչ սարք</t>
  </si>
  <si>
    <t xml:space="preserve">Շերտավարագույր </t>
  </si>
  <si>
    <t>Համակարգիչ I5</t>
  </si>
  <si>
    <t>Գրասեղան մեծ և փոքր տումբաներով</t>
  </si>
  <si>
    <t>Բազկաթոռ կաշվեպատ</t>
  </si>
  <si>
    <t>Համակարգիչ HP 200G4 AiO i310110U 4 GB</t>
  </si>
  <si>
    <t>Ժամացույց</t>
  </si>
  <si>
    <t>Տպիչ սարք XEROXS</t>
  </si>
  <si>
    <t>Օդակարգավորիչ AIRFEL</t>
  </si>
  <si>
    <t>Համակարգչային սեղան</t>
  </si>
  <si>
    <t>Բազմաֆուկցիոնալ սարք EPSON</t>
  </si>
  <si>
    <t>Խորհրդակցական համակարգ WORK CONFERENCE</t>
  </si>
  <si>
    <t xml:space="preserve">Խոսափող միակողմանի WORK WCM </t>
  </si>
  <si>
    <t>Խոսափող միակողմանի ուղղորդվող WORK WCM 10D</t>
  </si>
  <si>
    <t>Ձայնային վահանակ WORK MMX</t>
  </si>
  <si>
    <t>Ձայնային ուժեղացուցիչ WORK PA120/USB R</t>
  </si>
  <si>
    <t>Բացվող պրոյեկցիոն էկրան Stairville Roll</t>
  </si>
  <si>
    <t>Վիդեո պրոեկտոր EPSON VS</t>
  </si>
  <si>
    <t>Թարգմանչական սարք YARMEE YT100</t>
  </si>
  <si>
    <t>Համակարգիչ-մոնոբլոկ DELL Inspiron AIO 3477?i37130</t>
  </si>
  <si>
    <t xml:space="preserve">Համակարգիչ LCD </t>
  </si>
  <si>
    <t>Սերվեր HPE MicroSvr Gen10 X3216/2xTb/16GB</t>
  </si>
  <si>
    <t>Հեռուստացույց Toshiba 49L5069</t>
  </si>
  <si>
    <t>DS-7616NI-K2 տեսաձայնագրիչ</t>
  </si>
  <si>
    <t>ST000VX006-520, 3TV կոշտ</t>
  </si>
  <si>
    <t>Տեսախցիկ LIFECAM STUDIO WEBCAM</t>
  </si>
  <si>
    <t>Խորհրդակցական համակարգի մալուխ իր միակցիչներով</t>
  </si>
  <si>
    <t>Պասիվ բարձրախոս</t>
  </si>
  <si>
    <t>Սեղան երկաթե կարգավորվող ոտքերով</t>
  </si>
  <si>
    <t>Սեղան կիսակլոր</t>
  </si>
  <si>
    <t>Սեղան մեծ բեմի</t>
  </si>
  <si>
    <t>Դիմադիր սեղան</t>
  </si>
  <si>
    <t>Սեղան 2</t>
  </si>
  <si>
    <t>Ամբիոն սև</t>
  </si>
  <si>
    <t>Պատվանդան</t>
  </si>
  <si>
    <t>ՍԵղան</t>
  </si>
  <si>
    <t>Հոլովակավոր աթոռ</t>
  </si>
  <si>
    <t>Հոլովակավոր կաշվեպատ աթոռ</t>
  </si>
  <si>
    <t xml:space="preserve">Շերտավարագույր ուղղահայաց կտորից </t>
  </si>
  <si>
    <t>Ղեկավարի կաշվեպատ աթոռ</t>
  </si>
  <si>
    <t>Կաշվեպատ բազկաթոռ</t>
  </si>
  <si>
    <t xml:space="preserve">Քիվ </t>
  </si>
  <si>
    <t>ք/մ</t>
  </si>
  <si>
    <t>Գորգ &lt;&lt;Էրեբունի&gt;&gt; 3x4 մ</t>
  </si>
  <si>
    <t>Փոշեկուլ հզոր 1500 ՎՏ</t>
  </si>
  <si>
    <t>Ջեռուցման կաթսա THERM 32 TCL</t>
  </si>
  <si>
    <t>Ջեռուցման սեկցիաներ</t>
  </si>
  <si>
    <t>Տեսախցիկներ և այլ սարքեր</t>
  </si>
  <si>
    <t>Մետաղյա աստիճան</t>
  </si>
  <si>
    <t xml:space="preserve">Ուղեգորգ </t>
  </si>
  <si>
    <t>Հրշեջ վահան</t>
  </si>
  <si>
    <t xml:space="preserve">                                                                                                                         </t>
  </si>
  <si>
    <t xml:space="preserve">Հավելված 1  </t>
  </si>
  <si>
    <t>չափման միավ</t>
  </si>
  <si>
    <t>·ÇÝ</t>
  </si>
  <si>
    <t>ù³Ý³Ï</t>
  </si>
  <si>
    <t>ÁÝ¹. ·áõÙ³ñ</t>
  </si>
  <si>
    <t>Դաշնամուր</t>
  </si>
  <si>
    <t>Լվացքի մեքենա կիսաավտ.</t>
  </si>
  <si>
    <t>Կահույք 3 կտ.</t>
  </si>
  <si>
    <t>Գեղարվեստական նկար</t>
  </si>
  <si>
    <t>Գազօջախ</t>
  </si>
  <si>
    <t>Փլավքամիչ մեծ</t>
  </si>
  <si>
    <t>Պատառաքաղ</t>
  </si>
  <si>
    <t>Ճաշի շերեփ մեծ</t>
  </si>
  <si>
    <t>Կաթսա ալ. 15լ</t>
  </si>
  <si>
    <t>Բրդյա վերմակ</t>
  </si>
  <si>
    <t>ՈՒժեղացուցիչ</t>
  </si>
  <si>
    <t>DVD PLJ-R</t>
  </si>
  <si>
    <t>Սեղան մանկական</t>
  </si>
  <si>
    <t>Աթոռ մանկական</t>
  </si>
  <si>
    <t>Ճաշի գդալ</t>
  </si>
  <si>
    <t>Դույլ էմ. 12լ</t>
  </si>
  <si>
    <t>Կաթսա էմ. 5լ</t>
  </si>
  <si>
    <t>Ադեալ</t>
  </si>
  <si>
    <t>Ծածկոց մանկական</t>
  </si>
  <si>
    <t>Դեղորայքի պահարան</t>
  </si>
  <si>
    <t>Կասսա</t>
  </si>
  <si>
    <t>Շվեդական պատ</t>
  </si>
  <si>
    <t>Կաթսա ալ. 50լ</t>
  </si>
  <si>
    <t>Մարզական  ներքնակ</t>
  </si>
  <si>
    <t>Մանկական սեղան</t>
  </si>
  <si>
    <t>Մանկական աթոռ</t>
  </si>
  <si>
    <t>Մեծ աթոռ</t>
  </si>
  <si>
    <t>ՀԴՄ §Մերկուրի¦ 130ֆ</t>
  </si>
  <si>
    <t>Հեռուստացույց  TOSHIBA 32PB</t>
  </si>
  <si>
    <t>DVD KFNUO 660E4</t>
  </si>
  <si>
    <t>Սառնարան  HITACH I 610 EUC</t>
  </si>
  <si>
    <t>Սառնարան SUPERGENERAL 300</t>
  </si>
  <si>
    <t>Գրատախտակ</t>
  </si>
  <si>
    <t>Հաց կտրող մեքենա</t>
  </si>
  <si>
    <t>Փոշեկուլ Eurolux336</t>
  </si>
  <si>
    <t>Համակարգիչ Pentium 4</t>
  </si>
  <si>
    <t>Վիդյոպրոյեկտոր OPTOMA DX 329,240*240</t>
  </si>
  <si>
    <t>Խաղալիքի պահարան</t>
  </si>
  <si>
    <t>Սպորտային նստարան</t>
  </si>
  <si>
    <t>Սեղան խոհանոցի</t>
  </si>
  <si>
    <t>Վերմակակալ 115*150</t>
  </si>
  <si>
    <t>Սավան 155*150</t>
  </si>
  <si>
    <t>Բարձ</t>
  </si>
  <si>
    <t>Ադիալ 110*140</t>
  </si>
  <si>
    <t>Բարձի երես</t>
  </si>
  <si>
    <t>Վերմակ</t>
  </si>
  <si>
    <t>Երեսի սրբիչ մանկական</t>
  </si>
  <si>
    <t>Բարձ բամբակյա 35*50</t>
  </si>
  <si>
    <t>Մանկական մահճակալ</t>
  </si>
  <si>
    <t>Ջրի բաժակի պահարան</t>
  </si>
  <si>
    <t>մ</t>
  </si>
  <si>
    <t>Վարագույրի տիսմա</t>
  </si>
  <si>
    <t>Կառնիզ</t>
  </si>
  <si>
    <t>Ալյումինից կաթսա 50լ</t>
  </si>
  <si>
    <t>Ալյումինից կաթսա 40լ</t>
  </si>
  <si>
    <t>Ալյումինից կաթսա 12լ</t>
  </si>
  <si>
    <t>Ալյումինից կաթսա 10լ</t>
  </si>
  <si>
    <t>Թեյնիկ էմալապատ 3,5լ</t>
  </si>
  <si>
    <t>Թեյի գդալ</t>
  </si>
  <si>
    <t>Փոքր պատառաքաղ</t>
  </si>
  <si>
    <t>Փայտից շեռեփ</t>
  </si>
  <si>
    <t>Դանակի նաբոր</t>
  </si>
  <si>
    <t>Էլեկտրական պլիտա 4 տեղանոց</t>
  </si>
  <si>
    <t>2012թ.</t>
  </si>
  <si>
    <t>Գորգ</t>
  </si>
  <si>
    <t>Աթոռ մեծ</t>
  </si>
  <si>
    <t>Սրբիչի կախիչ 5 տեղանոց</t>
  </si>
  <si>
    <t>Մանկական զգեստապահարան</t>
  </si>
  <si>
    <t>Ծաղկաման</t>
  </si>
  <si>
    <t>Սավոկ սննդի</t>
  </si>
  <si>
    <t xml:space="preserve">Մեծ պլաստմասե տարա </t>
  </si>
  <si>
    <t>Ü»ñùÝ³Ï</t>
  </si>
  <si>
    <t>¾É»Ïïñ³Ï³Ý åÉÇï³ 3ï»Õ³Ýáó</t>
  </si>
  <si>
    <t>¹áõËáíÏ³ ¿É»Ïïñ³Ï³Ý пс-3</t>
  </si>
  <si>
    <t>Éí³óùÇ Ù»ù»Ý³ ³íïáÙ³ï</t>
  </si>
  <si>
    <t>çñ³ï³ù³óáõóÇã</t>
  </si>
  <si>
    <t>ÇÝùÝ³»é</t>
  </si>
  <si>
    <t>¹ñëÇ Ù»Í í³Ñ³Ý³Ï 100x60</t>
  </si>
  <si>
    <t>í³Ñ³Ý³ÏÝ»ñ Ï³µÇÝ»ïÝ»ñÇ</t>
  </si>
  <si>
    <t>³ñ¹áõÏÇ ë»Õ³Ý</t>
  </si>
  <si>
    <t>Éí³óùÇ ãáñ³Ýáó</t>
  </si>
  <si>
    <t>·¹³ÉÇ ãáñ³Ýáó</t>
  </si>
  <si>
    <t>Ñ³óÇ ³Ù³Ý ë»Õ³ÝÇ</t>
  </si>
  <si>
    <t>¹³Ý³ÏÝ»ñ ÷áùñ</t>
  </si>
  <si>
    <t>ß»ñ»÷ ×³ßÇ</t>
  </si>
  <si>
    <t>ù³ÙÇã åÉ³ëïÙ³ëÇ ù³é³ÏáõëÇ</t>
  </si>
  <si>
    <t>³Õµ³Ù³Ý 11,5ÉÇïñ</t>
  </si>
  <si>
    <t>½áõ·³ñ³ÝÇ ãáïù</t>
  </si>
  <si>
    <t>ã³÷Ç µ³Å³Ï 1,5 ÉÇïñ</t>
  </si>
  <si>
    <t>³í»É, ë³íáÏ</t>
  </si>
  <si>
    <t>å³ïáõÑ³Ý Éí³Ý³Éáõ ãáïù</t>
  </si>
  <si>
    <t>³é³ëï³ÕÇ ãáïù</t>
  </si>
  <si>
    <t>Ã³ë åÉ³ëïÙ³ëÇ 14 ÉÇïñ</t>
  </si>
  <si>
    <t>Ù»ï³Õ³Ï³Ý Ï³ËÇã</t>
  </si>
  <si>
    <t>áõéÝ³ ÃÕÃÇ</t>
  </si>
  <si>
    <t>Ã³ë ù³é³ÏáõëÇ åÉ³ëïÙ³ëÇ</t>
  </si>
  <si>
    <t>Ù³ÝÏ³Ï³Ý ×³ß³ë»Õ³Ý</t>
  </si>
  <si>
    <t>³Ãáé Ù³ÝÏ³Ï³Ý</t>
  </si>
  <si>
    <t>Ë³Õ³ÉÇùÇ å³Ñ³ñ³Ý</t>
  </si>
  <si>
    <t>Ñ³Ûï³ñ³ñáõÃÛáõÝÝ»ñÇ óáõó³ï³</t>
  </si>
  <si>
    <t>Ï³éÝ»½</t>
  </si>
  <si>
    <t>24Ù</t>
  </si>
  <si>
    <t>Ñ³ßíÇã ·Çß»ñ-ó»ñ»Ï é»ÅÇÙáí</t>
  </si>
  <si>
    <t>ïáÏ³</t>
  </si>
  <si>
    <t>Ñ³ï³ÏÇ ÷³Ûï</t>
  </si>
  <si>
    <t>Ù»Í åÉ³ëïÙ³ë» Ã³ë</t>
  </si>
  <si>
    <t>¹é³Ý ¹»ÙÇ ãáïù</t>
  </si>
  <si>
    <t>çñÇ µ³Ï</t>
  </si>
  <si>
    <t>çñÇ åáÙå</t>
  </si>
  <si>
    <t xml:space="preserve">³íïáÙ³ï </t>
  </si>
  <si>
    <t>Ùë³Õ³óÇ ¹»ï³ÉÝ»ñ</t>
  </si>
  <si>
    <t>ÓÛáõÝ Ù³ùñ»Éáõ µ³Ñ</t>
  </si>
  <si>
    <t>Í³ÕÏ³Ù³Ý</t>
  </si>
  <si>
    <t>æñ³ã³÷</t>
  </si>
  <si>
    <t>Îß»éù</t>
  </si>
  <si>
    <t>Î³éáõë»É ëÕ³ñ³Ý</t>
  </si>
  <si>
    <t>Î³éáõë»É ×á×³Ý³Ï</t>
  </si>
  <si>
    <t>Î³éáõë»É Ý³í³Ï</t>
  </si>
  <si>
    <t>Î³éáõë»É åïïíáÕ 5 ï»Õ</t>
  </si>
  <si>
    <t>Î³éáõë»É åïïíáÕ</t>
  </si>
  <si>
    <t>Տպիչ Canon LPB 6020</t>
  </si>
  <si>
    <t>´³½Ù³ýáõÝÏóÇáÝ³É ë³ñù Canon MF 4410</t>
  </si>
  <si>
    <t>DVD</t>
  </si>
  <si>
    <t>Շերեփ ճաշի մեծ</t>
  </si>
  <si>
    <t>Փլավի մեծ գդալ</t>
  </si>
  <si>
    <t>Հյութի բաժակ</t>
  </si>
  <si>
    <t>Օղու բաժակ</t>
  </si>
  <si>
    <t>Դանակ պատառաքաղ</t>
  </si>
  <si>
    <t>Հատակի խոզանակ</t>
  </si>
  <si>
    <t>Ճաշի ափսե</t>
  </si>
  <si>
    <t>Զակուսկի ափսե</t>
  </si>
  <si>
    <t>Թեյի բաժակ</t>
  </si>
  <si>
    <t>Վերմակակալ</t>
  </si>
  <si>
    <t>Սավան</t>
  </si>
  <si>
    <t>Սրբիչ երեսի մանկական</t>
  </si>
  <si>
    <t>Լվացքի մեքենա LG</t>
  </si>
  <si>
    <t>Մանկական երեսսրբիչ</t>
  </si>
  <si>
    <t>Հատակի փայտ</t>
  </si>
  <si>
    <t>Խոհանոցի տախտակ</t>
  </si>
  <si>
    <t>Ջրի բաժակ</t>
  </si>
  <si>
    <t>Սավոկ</t>
  </si>
  <si>
    <t>Խոզանակ</t>
  </si>
  <si>
    <t>Չորանոց ամանի</t>
  </si>
  <si>
    <t>Երկարացման շնուր</t>
  </si>
  <si>
    <t>Հացի դանակ</t>
  </si>
  <si>
    <t>Պլ. թաս 4 լ</t>
  </si>
  <si>
    <t>Պլ. թաս 15 լ</t>
  </si>
  <si>
    <t>Պլաստմասե թաս 5լ</t>
  </si>
  <si>
    <t>Փոքր դույլ կափարիչով</t>
  </si>
  <si>
    <t>Մեծ դույլ</t>
  </si>
  <si>
    <t xml:space="preserve">Պլաստ. տարա սննդի 50լ </t>
  </si>
  <si>
    <t>Պլ. թաս 20 լ</t>
  </si>
  <si>
    <t>Ջրի տարա ծորակով</t>
  </si>
  <si>
    <t>Կաթսա ալյումինե</t>
  </si>
  <si>
    <t>Կաթսա էմալապատ 40լ</t>
  </si>
  <si>
    <t>Փլավքամիչ</t>
  </si>
  <si>
    <t>Սննդի սավոկ</t>
  </si>
  <si>
    <t>USP մալուխ</t>
  </si>
  <si>
    <t>UTP մալուխ</t>
  </si>
  <si>
    <t>Համակարգիչ, մկնիկ, ստեղնաշար</t>
  </si>
  <si>
    <t>Vi Fi TP link TL WR 740N</t>
  </si>
  <si>
    <t>Աշխատանքային սեղան խոհանոցի</t>
  </si>
  <si>
    <t>Աշխատանքային սեղան</t>
  </si>
  <si>
    <t>Փոշեկուլ Սամսունգ</t>
  </si>
  <si>
    <t>Սառնարան DWOOES</t>
  </si>
  <si>
    <t>Պլաստմասե թաս  15լ</t>
  </si>
  <si>
    <t>Դանակ մեծ</t>
  </si>
  <si>
    <t>Տախտակ փայտե</t>
  </si>
  <si>
    <t>Քամիչ</t>
  </si>
  <si>
    <t>Ճզմիչ</t>
  </si>
  <si>
    <t>Պլաստմասե տարա 70լ</t>
  </si>
  <si>
    <t>Աստիջան 3մ</t>
  </si>
  <si>
    <t>Պատուհանի ցանց 52սմ74</t>
  </si>
  <si>
    <t>Պատուհանի ցանց 52սմ80</t>
  </si>
  <si>
    <t>Հրշեջ վահանակ</t>
  </si>
  <si>
    <t>Օդակարգավորիչ ORVICA,ORS</t>
  </si>
  <si>
    <t>Քամիչ մետաղյա</t>
  </si>
  <si>
    <t>Գոգաթիակ</t>
  </si>
  <si>
    <t>Պլաստ.տարա 70 լ.</t>
  </si>
  <si>
    <t>Խալաթ</t>
  </si>
  <si>
    <t>35մ</t>
  </si>
  <si>
    <t>Տիսմա լայն</t>
  </si>
  <si>
    <t>40մ</t>
  </si>
  <si>
    <t>Տիսմա նեղ</t>
  </si>
  <si>
    <t>Ալյումինե տարա</t>
  </si>
  <si>
    <t>Պլաստ.տարա սննդ.մեծ</t>
  </si>
  <si>
    <t>Պլաստ.տարա սննդ.փոքր</t>
  </si>
  <si>
    <t>Տախտակ փայտե սննդ.</t>
  </si>
  <si>
    <t>Էլ.ջրատաքացուցիչ ARISTON</t>
  </si>
  <si>
    <t>ՍառնարանRDNE510m221W</t>
  </si>
  <si>
    <t>Փայտե նստարան տաղավար</t>
  </si>
  <si>
    <t>Ափսե զակուսկի N 7</t>
  </si>
  <si>
    <t>Ափսե ճաշի N 8</t>
  </si>
  <si>
    <t>Թեյի բաժակ թափանցիկ</t>
  </si>
  <si>
    <t>Սպիտակ խալաթ</t>
  </si>
  <si>
    <t>Գոգնոց</t>
  </si>
  <si>
    <t>Լվացարան երկու թասով դարակով 1200*700*850</t>
  </si>
  <si>
    <t>Մանկական երեսի սրբիչ</t>
  </si>
  <si>
    <t>Մանկական վերմակակալ</t>
  </si>
  <si>
    <t>Մանկական սավան</t>
  </si>
  <si>
    <t>Մանկական բարձի երես</t>
  </si>
  <si>
    <t>Ալյումինե կաթսա 10լիտր</t>
  </si>
  <si>
    <t>Էմալապատ կաթսա 40լիտր</t>
  </si>
  <si>
    <t>Թաս պլաստմասե 2.5լ</t>
  </si>
  <si>
    <t>Թաս պլաստմասե 10լ</t>
  </si>
  <si>
    <t>Թաս պլաստմասե 6լ</t>
  </si>
  <si>
    <t>Թաս պլաստմասե 15լ</t>
  </si>
  <si>
    <t>Թաս պլաստմասե 26լ</t>
  </si>
  <si>
    <t>Թաս պլաստմասե փոքր</t>
  </si>
  <si>
    <t>Հացի տախտակ</t>
  </si>
  <si>
    <t>Մեծ գթալ ներժից</t>
  </si>
  <si>
    <t>Պլաստմասե ջրի բաժակ 1լիտր</t>
  </si>
  <si>
    <t>Ջրի տարա 50-70լ</t>
  </si>
  <si>
    <t>Պլաստմասե դույլ 15 լիտր</t>
  </si>
  <si>
    <t>Քերիչ</t>
  </si>
  <si>
    <t>Աղբաման</t>
  </si>
  <si>
    <t>Կշեռք սեղանի</t>
  </si>
  <si>
    <t>Արդուկ</t>
  </si>
  <si>
    <t>Էլեկտր.բակ SOLIDO 100լ</t>
  </si>
  <si>
    <t>Կաթսա էմալապատ 6լ</t>
  </si>
  <si>
    <t>Զուգարանի խոզանակ</t>
  </si>
  <si>
    <t>Նոութբուք</t>
  </si>
  <si>
    <t>Մսաղաց</t>
  </si>
  <si>
    <t>Էմալապատ դույլ 12 լիտր</t>
  </si>
  <si>
    <t>Էմալապատ թեյնիկ 3.5լիտր</t>
  </si>
  <si>
    <t>Բազմաֆունկցիոնալ տպիչ</t>
  </si>
  <si>
    <t>Հացի աման կափարիչով</t>
  </si>
  <si>
    <t>Բաժակների թաս</t>
  </si>
  <si>
    <t>Աղբաման մեծ</t>
  </si>
  <si>
    <t>Հացի աման փոքր սեղանի</t>
  </si>
  <si>
    <t>Ճաշի գթալ</t>
  </si>
  <si>
    <t xml:space="preserve">Ափսե զակուսկի </t>
  </si>
  <si>
    <t xml:space="preserve">Ափսե ճաշի </t>
  </si>
  <si>
    <t>Թերմոս ջրի ծորակով</t>
  </si>
  <si>
    <t>Ավտոմատ ճնշման սարք</t>
  </si>
  <si>
    <t>Փոշեկուլ BERG VC-SJ1R RD</t>
  </si>
  <si>
    <t>Սրբիչ</t>
  </si>
  <si>
    <t xml:space="preserve">Ը Ն Դ Ա  Մ Ե Ն Ը </t>
  </si>
  <si>
    <t>Եղվարդի թիվ 1 մանակապարտեզ ՀՈԱԿ</t>
  </si>
  <si>
    <t>úµÛ»ÏïÇ ³Ýí³ÝáõÙÁ ¨ Ñ³Ù³éáï µÝáõÃ³·ÇñÁ</t>
  </si>
  <si>
    <t>ÂáÕ³ñÏÙ³Ý ï³ñ»ÃÇí</t>
  </si>
  <si>
    <t>Չափի միավորը</t>
  </si>
  <si>
    <t>·ÇÝÁ ÐÐ ¹ñ³Ù</t>
  </si>
  <si>
    <t>Ð³ßí³å³Ñ³Ï³Ý Ñ³ßí³éÙ³Ý ïíÛ³ÉÝ»ñáí</t>
  </si>
  <si>
    <t>ù³Ý³ÏÁ</t>
  </si>
  <si>
    <t>³ñÅ»ùÁ (¹ñ³Ù)</t>
  </si>
  <si>
    <t>Ռոյալ ,,Կր. Օկտյաբր,,</t>
  </si>
  <si>
    <t>Դաշնամուր ,,Կր. Օկտյաբր,,</t>
  </si>
  <si>
    <t>Դաշնամուր ,,Կոմիտաս,,</t>
  </si>
  <si>
    <t>Դաշնամուր ,,Լիրիկա,,</t>
  </si>
  <si>
    <t>Ակորդեոն</t>
  </si>
  <si>
    <t>Գլոգ</t>
  </si>
  <si>
    <t>Էլ. Կիթառ ,,Բաս,,</t>
  </si>
  <si>
    <t>Էլ կիթառ ,,Ռիթմ,,</t>
  </si>
  <si>
    <t>Դաշնամուր ,,Բելառուս,,</t>
  </si>
  <si>
    <t>Դաշնամուր ,,Գամմա,,</t>
  </si>
  <si>
    <t>Սառնարան ,,Սադկո,,</t>
  </si>
  <si>
    <t>Հարվածային գործ. Կոմպ.</t>
  </si>
  <si>
    <t>Երաժշտ. Գործ. ,,Չեմբալո,,</t>
  </si>
  <si>
    <t>Կարի մեքենա</t>
  </si>
  <si>
    <t>Ակորդեոն ,,VEITNI STER,,</t>
  </si>
  <si>
    <t>Հեռուստացույց ,,SALYO,,</t>
  </si>
  <si>
    <t>Համակարգիչ P4</t>
  </si>
  <si>
    <t>Մոնիտոր Conmag</t>
  </si>
  <si>
    <t>Տպիչ HP</t>
  </si>
  <si>
    <t>Սեղան 2 տումբ.</t>
  </si>
  <si>
    <t>Սերվանտ</t>
  </si>
  <si>
    <t>Սեղան դիրեկտորի</t>
  </si>
  <si>
    <t>Կարկասով աթոռ</t>
  </si>
  <si>
    <t>Աթոռ կարկասով</t>
  </si>
  <si>
    <t>Պարի ազգ. Շրջ</t>
  </si>
  <si>
    <t>Գոգնեց</t>
  </si>
  <si>
    <t>Կոպի</t>
  </si>
  <si>
    <t>Գոտի</t>
  </si>
  <si>
    <t>Դաս.պարի շրջ.</t>
  </si>
  <si>
    <t>Փայտե գիպսե շրջանակ</t>
  </si>
  <si>
    <t xml:space="preserve">Վարագույրի կտոր </t>
  </si>
  <si>
    <t>Ջեռուցիչ</t>
  </si>
  <si>
    <t>Աթոռ փափուկ</t>
  </si>
  <si>
    <t>Միկրոֆոնի հենակ</t>
  </si>
  <si>
    <t>Պարի շրջազգեստ</t>
  </si>
  <si>
    <t>Պարի ժիլետ</t>
  </si>
  <si>
    <t>Պարի գոգնոց</t>
  </si>
  <si>
    <t>Պարի կոպի</t>
  </si>
  <si>
    <t>Բազմ. Ապարատ ,,XEROX,,</t>
  </si>
  <si>
    <t>Էլ տաքացուցիչ</t>
  </si>
  <si>
    <t>դաշնամուր,,Ռոյնիշ..</t>
  </si>
  <si>
    <t>Դաշնամուր     ,,Վեյնբախ,,</t>
  </si>
  <si>
    <t>¿É. ï³ù³óáõóÇã</t>
  </si>
  <si>
    <t>¹ÇÝ³ÙÇÏ</t>
  </si>
  <si>
    <t>²ß³Ï»ñï³Ï³Ý  ë»Õ³Ý</t>
  </si>
  <si>
    <t>Համակարգիչ I3</t>
  </si>
  <si>
    <t xml:space="preserve"> Մոնիտոր PHLPS 20</t>
  </si>
  <si>
    <t>մ. ք</t>
  </si>
  <si>
    <t>Տպիչ Canon LBP030</t>
  </si>
  <si>
    <t>Մետաղական աթոռ</t>
  </si>
  <si>
    <t>Աշակերտական սեղան</t>
  </si>
  <si>
    <t>Բազմոց բազկաթոռ./կոմպ/</t>
  </si>
  <si>
    <t>Սեղան փոքր /ամսագրի/</t>
  </si>
  <si>
    <t>Էլեկտրական օդամղիչ/պատի/</t>
  </si>
  <si>
    <t>Էլեկտրական  ջեռուցիչ</t>
  </si>
  <si>
    <t>Փոշեկուլ</t>
  </si>
  <si>
    <t>Լուսարձակ</t>
  </si>
  <si>
    <t>Մոխրաման</t>
  </si>
  <si>
    <t>Պարահանդ մանկ զգեստ</t>
  </si>
  <si>
    <t>Սպորտ.պարի վերնաշ</t>
  </si>
  <si>
    <t>Սպորտ.պարի զգեստ</t>
  </si>
  <si>
    <t>Հայկական պարի զգեստ</t>
  </si>
  <si>
    <t>Կրակմարիչ ОП-2</t>
  </si>
  <si>
    <t>Լրագրասեղան</t>
  </si>
  <si>
    <t>Մոլբերտ</t>
  </si>
  <si>
    <t>էլ ջեռուցիչ</t>
  </si>
  <si>
    <t>Դասական կիթառ</t>
  </si>
  <si>
    <t>Քանոն</t>
  </si>
  <si>
    <t>ØáÉµ»ñï</t>
  </si>
  <si>
    <t>ö³÷áõÏ ³Ãáé</t>
  </si>
  <si>
    <t>Հարվածային գործիք</t>
  </si>
  <si>
    <t>Պարի երկաթյա ձողեր</t>
  </si>
  <si>
    <t xml:space="preserve">Ապակի անգույն (հայելի) </t>
  </si>
  <si>
    <t>LED լուսարձակ W100 6500K</t>
  </si>
  <si>
    <t>Բազմաֆունկց. տպող սարք լազ.</t>
  </si>
  <si>
    <t>Եր. կենտ. GEEPAS GMS 8519</t>
  </si>
  <si>
    <t>Անվանատախտակ Զորավան</t>
  </si>
  <si>
    <t>Դաշնամուր PETROF</t>
  </si>
  <si>
    <t>Դաշնամուր ROSLER</t>
  </si>
  <si>
    <t>Դաշնամուր  Չայկովսկի</t>
  </si>
  <si>
    <t>Դաշնամուր  Բելառուս</t>
  </si>
  <si>
    <t>Նկարչական մոլբերտ</t>
  </si>
  <si>
    <t>գրատախտակ</t>
  </si>
  <si>
    <t>Նստարան</t>
  </si>
  <si>
    <t>Սեղան աշակերտական(կոմպ.)</t>
  </si>
  <si>
    <t>Սեղան աշակերտական (կոմպ.)</t>
  </si>
  <si>
    <t>Համակարգիչ լրակազմ core i5/Ram DDR4 8GB/ SSD 240GB/ մկնիկ, ստեղնաշար, մոնիտոր, Philips 21.5</t>
  </si>
  <si>
    <t>Սեղան գրասենյակային</t>
  </si>
  <si>
    <t>Մետաղական դեկորատիվ ռոյալ/դաշնամուր</t>
  </si>
  <si>
    <t>Մետաղական դեկորատիվ թավջութակ</t>
  </si>
  <si>
    <t>Ջրի սարք</t>
  </si>
  <si>
    <t>Գրասենյակային սեղան</t>
  </si>
  <si>
    <t>Եղվարդի արվեստի դպրոց  ՀՈԱԿ</t>
  </si>
  <si>
    <t>Եղվարդի մշակույթի տուն տուն ՀՈԱԿ</t>
  </si>
  <si>
    <t>Դահլիճի փափուկ բազկաթոռ</t>
  </si>
  <si>
    <t>Սեղան 1 տումբանի</t>
  </si>
  <si>
    <t>Կախիչ (պատի)</t>
  </si>
  <si>
    <t>Շերտավարագույր (մետր)</t>
  </si>
  <si>
    <t>Վարագույր-վելյուր կարմիր (մետր)</t>
  </si>
  <si>
    <t>Վարագույրի աստար (մետր)</t>
  </si>
  <si>
    <t xml:space="preserve"> Վարագույր - ատլաս  ոսկեգույն (մետր)</t>
  </si>
  <si>
    <t>Ատլաս բորդո (մետր)</t>
  </si>
  <si>
    <t xml:space="preserve">Սեղան N 1 </t>
  </si>
  <si>
    <t xml:space="preserve">Սեղան N 2 </t>
  </si>
  <si>
    <t>Սեղան համակարգչի</t>
  </si>
  <si>
    <t>Կախիչ հագուստի</t>
  </si>
  <si>
    <t>Հաելի</t>
  </si>
  <si>
    <t>Սեղան  խորհրդակցության</t>
  </si>
  <si>
    <t>Գազի մեմբրանային հաշվիչ G16</t>
  </si>
  <si>
    <t>Երկաթյա խողովակ</t>
  </si>
  <si>
    <t>ÎáÝù³Ù³Ý</t>
  </si>
  <si>
    <t>Ð³Ù³Ï³ñ·Çã/Matherboad ASROK</t>
  </si>
  <si>
    <t>¾É.ç»éáõóÇã</t>
  </si>
  <si>
    <t>Îñ³ÏÙ³ñÇã ПО-2</t>
  </si>
  <si>
    <t>ÐñÅ»ç í³Ñ³Ý³Ï</t>
  </si>
  <si>
    <t>Ջրաչափ DN 25</t>
  </si>
  <si>
    <t>Տոնածառ</t>
  </si>
  <si>
    <t>153.285 Tronios Beamz BS 98 լուս. էֆ.</t>
  </si>
  <si>
    <t>178.142 Tronios Vonyx VSS150S բարձ. set</t>
  </si>
  <si>
    <t>151.316 Tronios Beamz BT320 LED լուս. էֆ.</t>
  </si>
  <si>
    <t>154. 060 Tronios Beamz DMX 192S</t>
  </si>
  <si>
    <t>Cymic միքշերային վահանակ</t>
  </si>
  <si>
    <r>
      <t>151.308 Tronios Beamz BT 280 LED լուս. էֆ</t>
    </r>
    <r>
      <rPr>
        <sz val="8"/>
        <color rgb="FF000000"/>
        <rFont val="Times New Roman"/>
        <family val="1"/>
        <charset val="204"/>
      </rPr>
      <t>.</t>
    </r>
    <r>
      <rPr>
        <sz val="8"/>
        <color rgb="FF000000"/>
        <rFont val="Sylfaen"/>
        <family val="1"/>
        <charset val="204"/>
      </rPr>
      <t xml:space="preserve"> </t>
    </r>
  </si>
  <si>
    <t>150.561 Tronios Beamz LCB 803 լուս. էֆ.</t>
  </si>
  <si>
    <t>ÀÝ¹³Ù»ÝÁ</t>
  </si>
  <si>
    <t xml:space="preserve">     §ԶՈՎՈՒՆԻԻ ԵՐԱԺՇՏԱԿԱՆ ԴՊՐՈՑ¦ Ðà²Î</t>
  </si>
  <si>
    <t>Անհատույց օգտագործման իրավունքով հանձնվող</t>
  </si>
  <si>
    <t>Սեփականության իրավունքով ամրացվող</t>
  </si>
  <si>
    <t>Ղեկավար սեղան</t>
  </si>
  <si>
    <t>ºñÏ³ÃÛ³  å³Ñ³ñ³Ý</t>
  </si>
  <si>
    <t>Գործավար սեղան</t>
  </si>
  <si>
    <t>ø³ÝáÝ</t>
  </si>
  <si>
    <t>øÇí</t>
  </si>
  <si>
    <t>ì³ñ³·áõÛñ</t>
  </si>
  <si>
    <t xml:space="preserve">   Ñ³ï</t>
  </si>
  <si>
    <t>Î³åÇãÝ»ñÇ ³Ùñ³ÏÝ»ñ</t>
  </si>
  <si>
    <t>àõëáõóãÇ ë»Õ³Ý</t>
  </si>
  <si>
    <t>Î³ËÇã</t>
  </si>
  <si>
    <t>îÝûñ»ÝÇ ë»Õ³Ý</t>
  </si>
  <si>
    <t xml:space="preserve">   հատ</t>
  </si>
  <si>
    <t xml:space="preserve">    քմ</t>
  </si>
  <si>
    <t>Աշ. Սեղան  աթոռներով</t>
  </si>
  <si>
    <t>Նոտակալ</t>
  </si>
  <si>
    <t>Երաժշտ.համակարգ ԼԳ OK55</t>
  </si>
  <si>
    <t>Փոշեկուլ EC1805A-R</t>
  </si>
  <si>
    <t xml:space="preserve">Խոսափող </t>
  </si>
  <si>
    <t>Բազմաֆունկցիոնալ տպող սարք</t>
  </si>
  <si>
    <t>Բաժակ մեծ</t>
  </si>
  <si>
    <t>Բաժակ փոքր</t>
  </si>
  <si>
    <t>Դանակ դեսերտ</t>
  </si>
  <si>
    <t>Վազա մրգի</t>
  </si>
  <si>
    <t>Սփրոց  սեղանի</t>
  </si>
  <si>
    <t>Օվալ մեծ</t>
  </si>
  <si>
    <t>Օվալ փոքր</t>
  </si>
  <si>
    <t>Աղցաման</t>
  </si>
  <si>
    <t>Աղաման</t>
  </si>
  <si>
    <t>Տակդիր ցանցավոր</t>
  </si>
  <si>
    <t>Գրաֆին</t>
  </si>
  <si>
    <t>Ափսե մեծ</t>
  </si>
  <si>
    <t>Ափսե փոքր</t>
  </si>
  <si>
    <t xml:space="preserve">    հատ</t>
  </si>
  <si>
    <t>Օդակարգավորիչ</t>
  </si>
  <si>
    <t>Գրասենյակային  աթոռ</t>
  </si>
  <si>
    <t xml:space="preserve">Աշակերտական /սեղան,2 աթոռ/ </t>
  </si>
  <si>
    <t>Դուդուկ</t>
  </si>
  <si>
    <t xml:space="preserve">Զգեստապահարան </t>
  </si>
  <si>
    <t>Սառնարան կոմպրեսորային</t>
  </si>
  <si>
    <t>Թեյնիկ  էլեկտրական</t>
  </si>
  <si>
    <t xml:space="preserve">     հատ</t>
  </si>
  <si>
    <t>Խոսափող  լարով</t>
  </si>
  <si>
    <t>Խոսափողի տակդիր</t>
  </si>
  <si>
    <t>Խոսափողի ոտքի մետաղ. տակդիր</t>
  </si>
  <si>
    <t>Աուդիո մալուխ միացուցիչներով</t>
  </si>
  <si>
    <t>ՈՒդ</t>
  </si>
  <si>
    <t>Դաշնամուր  Վեյնբախ</t>
  </si>
  <si>
    <t>Դաշնամուր  Պետրոֆ 3 սեղմակ</t>
  </si>
  <si>
    <t>Դաշնամուր  Ռաստով Դոն</t>
  </si>
  <si>
    <t>Հոսանքի սնուցման մարտկոց  USB</t>
  </si>
  <si>
    <t>Տեսաձայնագրիչ  Hikvision</t>
  </si>
  <si>
    <t>Նոտակալ  մետաղական</t>
  </si>
  <si>
    <t>Եղվարդի կենտրոնացված գրադարանային համակարգ ՀՈԱԿ</t>
  </si>
  <si>
    <t>ԸÝ¹. ·áõÙ³ñ</t>
  </si>
  <si>
    <t>Դաշնամուր  §Լիրիկա¦</t>
  </si>
  <si>
    <t>Մեծ ցուցափեղկ</t>
  </si>
  <si>
    <t>Ձայնապնակ պահարան</t>
  </si>
  <si>
    <t>Կախիչ հաելիով</t>
  </si>
  <si>
    <t>Կատալոգի արկղ</t>
  </si>
  <si>
    <t>Նկար  §Անդրանիկ¦</t>
  </si>
  <si>
    <t>Գրապահարան սերվանդ</t>
  </si>
  <si>
    <t>Գրապահարան սև</t>
  </si>
  <si>
    <t>Ծաղկաման կերամիկա</t>
  </si>
  <si>
    <t>Յուղանկար §Մալիշկա¦</t>
  </si>
  <si>
    <t>Գրքային ֆոնդ</t>
  </si>
  <si>
    <t>1976</t>
  </si>
  <si>
    <t>1978</t>
  </si>
  <si>
    <t>Գիքային ֆոնդ</t>
  </si>
  <si>
    <t>Donatcoverscarlett ï³ù³ó.</t>
  </si>
  <si>
    <t>Համակարգիչ  DVALCON S 300</t>
  </si>
  <si>
    <t>Մոնիտոր  LCLCE 1777</t>
  </si>
  <si>
    <t>Կառնեզ</t>
  </si>
  <si>
    <t>Տացքասեղան</t>
  </si>
  <si>
    <t>Երկաթյա էտաժերկա</t>
  </si>
  <si>
    <t>Ընթերցասեղան մեծ</t>
  </si>
  <si>
    <t>Գարպահարան փայտյա</t>
  </si>
  <si>
    <t>Պահարան երկաթյա</t>
  </si>
  <si>
    <t>Սեղան  2 տումբանի</t>
  </si>
  <si>
    <t>CD</t>
  </si>
  <si>
    <t>öáß»ÏáõÉ LG</t>
  </si>
  <si>
    <t>Գրքային ֆոնդ (բրոշյուր)</t>
  </si>
  <si>
    <t>äñÇÝï»ñ Canon MF3010</t>
  </si>
  <si>
    <t>&lt;&lt;Բոլոր ժամանակների Հայաստան&gt;&gt; գիրք</t>
  </si>
  <si>
    <t>Գրքային ֆոնդ  (նվեր)</t>
  </si>
  <si>
    <t>Գրքային ֆոնդ (նվեր)</t>
  </si>
  <si>
    <t>Աթոռակ</t>
  </si>
  <si>
    <t>Դարակ</t>
  </si>
  <si>
    <t xml:space="preserve">Գրքային ֆոնդ </t>
  </si>
  <si>
    <t>Սուրճի սեղան HOBEL WMX-CT-16 (1)</t>
  </si>
  <si>
    <t>Գրապահարան և դարակաշար HOBEL DAVEN K003 (1)</t>
  </si>
  <si>
    <t>Գրապահարան և դարակաշար HOBEL V-LANFEN-03 7648 (1)</t>
  </si>
  <si>
    <t>Աթոռ HOBEL WMX-CH-81 BLACK (1)</t>
  </si>
  <si>
    <t>Քարտերի արկղ</t>
  </si>
  <si>
    <t xml:space="preserve">Գրադարակ երկաթյա </t>
  </si>
  <si>
    <t>Սեղան 2 տումբանի</t>
  </si>
  <si>
    <t>Ընթերցասեղան</t>
  </si>
  <si>
    <t>Աթոռ երկաթյա</t>
  </si>
  <si>
    <t>Գրադարանի ֆոնդ</t>
  </si>
  <si>
    <t>Ցուցափեղկ</t>
  </si>
  <si>
    <t>Մանկական և այլ գրքեր</t>
  </si>
  <si>
    <t>Գրադարակներ</t>
  </si>
  <si>
    <t>Գրապահարաններ</t>
  </si>
  <si>
    <t>Աթոռ թատերական</t>
  </si>
  <si>
    <t>â³÷Ç ÙÇ³íáñ</t>
  </si>
  <si>
    <t>Ø³Ñ×³Ï³É 1ï. </t>
  </si>
  <si>
    <t>Ð³ï</t>
  </si>
  <si>
    <t>Ø³Ñ×³Ï³É 2ï. </t>
  </si>
  <si>
    <t>öáùñ ë»Õ³Ý</t>
  </si>
  <si>
    <t>²Ãáé Ù»Í</t>
  </si>
  <si>
    <t>²Ãáé ÷áùñ</t>
  </si>
  <si>
    <t>Ê³Õ³ÉÇùÇ å³Ñ³ñ³Ý</t>
  </si>
  <si>
    <t>¶ñ³¹³ñ³Ï Ï³ËáíÇ</t>
  </si>
  <si>
    <t>êñµÇãÇ å³Ñ³ñ³Ý</t>
  </si>
  <si>
    <t>Ð³Ý¹»ñÓ³å³Ñ³ñ³Ý</t>
  </si>
  <si>
    <t>¼·»ëï³å³Ñ³ñ³Ý</t>
  </si>
  <si>
    <t>Î³ÑáõÛù å³ïÇ 5 Ïïáñ</t>
  </si>
  <si>
    <t>ö³÷áõÏ µ³½Ùáó</t>
  </si>
  <si>
    <t>Èñ³·ñ³ë»Õ³Ý</t>
  </si>
  <si>
    <t>¸»ñÓ³ÏÇ ë»Õ³Ý</t>
  </si>
  <si>
    <t>êå³ëù³å³Ñ³ñ³Ý Ù»Í</t>
  </si>
  <si>
    <t>Ö³ß³ë»Õ³Ý</t>
  </si>
  <si>
    <t>¸³ßÝ³Ùáõñ</t>
  </si>
  <si>
    <t xml:space="preserve">Îß»éù 100Ï· </t>
  </si>
  <si>
    <t>Îß»éù 10Ï·</t>
  </si>
  <si>
    <t>Îßñ³ù³ñ</t>
  </si>
  <si>
    <t>Ð³»ÉÇ Ù»Í</t>
  </si>
  <si>
    <t>Ð³»ÉÇ ÷áùñ</t>
  </si>
  <si>
    <t xml:space="preserve">àõÕ»·áñ· Ï³ñÙÇñ Ý³Ëß»ñáí 3ùÙ </t>
  </si>
  <si>
    <t xml:space="preserve">Ð³ï³ÏÇ Ï³íé³ÉÇï Ù»Í Ï³ñÙÇñ 6ùÙ </t>
  </si>
  <si>
    <t xml:space="preserve">Ð³ï³ÏÇ Ï³íé³ÉÇï ÷áùñ Ï³ñÙÇñ 2ùÙ </t>
  </si>
  <si>
    <t>¶ñ³ï³Ëï³Ï</t>
  </si>
  <si>
    <t xml:space="preserve">ºñÏ³ñ³óÙ³Ý É³ñ 3Ù </t>
  </si>
  <si>
    <t>Ø³ÝÏ³Ï³Ý ³Ãáé ÷³Ûï» ¨ Ù»ï³Õ³Ï³Ý ÏáÝëïñáõÏóÇ³Ûáí</t>
  </si>
  <si>
    <t>ÜÏ³ñ</t>
  </si>
  <si>
    <t>ºñÏ³Ã» ³ëïÇ×³Ý</t>
  </si>
  <si>
    <t>Ø³ÝÏ³Ï³Ý ³Ãáé ·áõÝ³íáñ</t>
  </si>
  <si>
    <t>´³ñÓ</t>
  </si>
  <si>
    <t>¶áñ· 6ùÙ</t>
  </si>
  <si>
    <t>Â»ÛÝÇÏ</t>
  </si>
  <si>
    <t>Î³Ãë³ Ù»Í</t>
  </si>
  <si>
    <t>¸áõÛÉ ¿Ù³É³å³ï</t>
  </si>
  <si>
    <t>ò³Ýó Ë³Õ³ÉÇùÇ</t>
  </si>
  <si>
    <t>ê³éÝ³ñ³ÝÇ ëÇÝÇ</t>
  </si>
  <si>
    <t>Þ»ñ»÷</t>
  </si>
  <si>
    <t>îåÇã Phaser 3140</t>
  </si>
  <si>
    <t>Ì³ÕÏ³Ù³Ý</t>
  </si>
  <si>
    <t>äáãáí ³Ù³Ý ¿Ù³É³å³ï</t>
  </si>
  <si>
    <t>´³ù Ù»Í</t>
  </si>
  <si>
    <t>´³ù ÷áùñ</t>
  </si>
  <si>
    <t>Â³ë åÉ³ëÙ³ë» ÷áùñ</t>
  </si>
  <si>
    <t xml:space="preserve">Էմալապատ սկուտեղ </t>
  </si>
  <si>
    <t>Â»ÛÇ ëå³ëù</t>
  </si>
  <si>
    <t xml:space="preserve">Ð³óÇ ³Ù³Ý åÉ³ëïÙ³ë» </t>
  </si>
  <si>
    <t xml:space="preserve">Â³ë Ù»Í ËÙáñÇ </t>
  </si>
  <si>
    <t>Ä³Ù³óáõÛó å³ïÇ</t>
  </si>
  <si>
    <t>æ»ñÙ³ã³÷ å³ïÇ</t>
  </si>
  <si>
    <t>Ð³ï³Ï Éí³Ý³Éáõ ÷³Ûï</t>
  </si>
  <si>
    <t xml:space="preserve">ä³ïáõÑ³Ý Éí³Ý³Éáõ Ëá½³Ý³Ï </t>
  </si>
  <si>
    <t>Î³éÝÇ½</t>
  </si>
  <si>
    <t>Ø³ÝÏ³Ï³Ý ë»Õ³Ý ·áõÝ³íáñ</t>
  </si>
  <si>
    <t>îáÝáÙ»ïñ</t>
  </si>
  <si>
    <t>ì»ñÙ³Ï³Ï³É</t>
  </si>
  <si>
    <t>ê³í³Ý</t>
  </si>
  <si>
    <t>´³ñÓÇ »ñ»ë</t>
  </si>
  <si>
    <t>Üëï³ñ³Ý ¹³ÑÉÇ×Ç</t>
  </si>
  <si>
    <t>ê»Õ³Ý ËáÑ³ÝáóÇ</t>
  </si>
  <si>
    <t>îáÝ³Í³é</t>
  </si>
  <si>
    <t>ê³éÝ³ñ³Ý Hitachi R-Z6gos46</t>
  </si>
  <si>
    <t>¶³½ûç³Ë CG151126W190X60x82</t>
  </si>
  <si>
    <t>¾É»Ïïñ³Ï³Ý Ïß»éù</t>
  </si>
  <si>
    <t>¸áõÛÉ Ëá½³Ý³Ïáí</t>
  </si>
  <si>
    <t>ú×³éÇ ïáõ÷</t>
  </si>
  <si>
    <t>ºé³µ³ËßÇã 3Ù</t>
  </si>
  <si>
    <t xml:space="preserve">Ä³Ù³óáõÛó </t>
  </si>
  <si>
    <t xml:space="preserve">ì³ñ³·áõÛñ ¹³ÑÉÇ×Ç í³ñ¹³·áõÛÝ 3.5Ù </t>
  </si>
  <si>
    <t>Â³ë åÉ³ëïÙ³ë»</t>
  </si>
  <si>
    <t>¶ñ³ï³Ëï³Ï Í³ÉáíÇ</t>
  </si>
  <si>
    <t>²å³ÏÛ³ ï³ñ³</t>
  </si>
  <si>
    <t>ì³ñ³·áõÛñ ËáÑ³ÝáóÇ 2.8Ù</t>
  </si>
  <si>
    <t>îÝ³ÛÇÝ ÏÇÝáÃ³ïñáÝ PHILIPS5577</t>
  </si>
  <si>
    <t>¶áñ· 24ùÙ</t>
  </si>
  <si>
    <t>æ»éáõóÙ³Ý Ñ³Ù³Ï³ñ·</t>
  </si>
  <si>
    <t>Î³Ãë³ ³å³ÏÛ³ Ï³÷³ñÇãáí 14É</t>
  </si>
  <si>
    <t>Â»ÛÝÇÏ 3É</t>
  </si>
  <si>
    <t>î³ñ³ Ñ³óÇ Ñ³Ù³ñ</t>
  </si>
  <si>
    <t>¸³Ý³Ï</t>
  </si>
  <si>
    <t>ÊáÑ³ÝáóÇ ï³Ëï³Ï</t>
  </si>
  <si>
    <t>²÷ë» Ñ³ñ¹</t>
  </si>
  <si>
    <t>²÷ë» Ëáñ</t>
  </si>
  <si>
    <t>¶¹³É Ù»Í</t>
  </si>
  <si>
    <t>¶¹³É ÷áùñ</t>
  </si>
  <si>
    <t>´³Å³Ï</t>
  </si>
  <si>
    <t>ØëÇ ¹³Ý³Ï /ã³÷³ç³Ë/</t>
  </si>
  <si>
    <t>ö³Ûï» ï³Ëï³Ï áõÕÕ³ÝÏÛáõÝ</t>
  </si>
  <si>
    <r>
      <t>ö³Ûï» ï³Ëï³Ï ÏÉáñ</t>
    </r>
    <r>
      <rPr>
        <sz val="9"/>
        <color rgb="FF000000"/>
        <rFont val="Arial Armenian"/>
        <family val="2"/>
      </rPr>
      <t>32?432332AV-815</t>
    </r>
  </si>
  <si>
    <r>
      <t>ø»ñÇã/Ù»ï³ÕÛ³ åÉ³ëïÙ³ë» ï³Ïáí /</t>
    </r>
    <r>
      <rPr>
        <sz val="8"/>
        <color rgb="FF000000"/>
        <rFont val="Arial Armenian"/>
        <family val="2"/>
      </rPr>
      <t>AV15461-1</t>
    </r>
  </si>
  <si>
    <t>ø³ÙÇã Ù»ï³ÕÛ³ Ù»Í</t>
  </si>
  <si>
    <t>ø³ÙÇã Ù»ï³ÕÛ³ ÷áùñ</t>
  </si>
  <si>
    <t xml:space="preserve">Ê³éÝÇã ÷³ÛïÇó ÙÇçÇÝ </t>
  </si>
  <si>
    <t>Ê³éÝÇã ÷³ÛïÇó ÷áùñ</t>
  </si>
  <si>
    <t>äÉ³ëÙ³ëë³Û» ãáñ³Ýáó</t>
  </si>
  <si>
    <t xml:space="preserve">Â³ë åÉ³ëÙ³ëë³Û» Ï³÷³ñÇãáí </t>
  </si>
  <si>
    <t>Â³ë ¿Ù³É³å³ï 7É Í³ÕÇÏáí</t>
  </si>
  <si>
    <t>Ð³Ù»ÙáõÝùÇ ï³ññ³ ·áõÝ³íáñ</t>
  </si>
  <si>
    <t>Þ»ñï³í³ñ³·áõÛñ 3Ù</t>
  </si>
  <si>
    <t xml:space="preserve">êñµÇã </t>
  </si>
  <si>
    <t>Îñ³ÏÙ³ñÇã</t>
  </si>
  <si>
    <t>ìեñÙ³Ï</t>
  </si>
  <si>
    <t>²ÝÏáÕÝ³ÛÇÝ ëåÇï³Ï»Õ»Ý (í»ñÙ³Ï³Ï³É, ë³í³Ý, µ³ñÓÇ »ñ»ë)</t>
  </si>
  <si>
    <t>ÎáÙå</t>
  </si>
  <si>
    <r>
      <t xml:space="preserve">êå³ëù Éí³óáÕ  Ù»ù»Ý³ </t>
    </r>
    <r>
      <rPr>
        <sz val="8"/>
        <color rgb="FF000000"/>
        <rFont val="Arial Armenian"/>
        <family val="2"/>
      </rPr>
      <t>MIDEAWQP12-J7205KSL</t>
    </r>
  </si>
  <si>
    <t>¶á·³ÃÇ³Ï</t>
  </si>
  <si>
    <t>Ð³ï³Ï É³í³Ý³Éáõ Ëá½³Ý³Ï</t>
  </si>
  <si>
    <t>Ð³ï³Ï É³í³Ý³Éáõ ¹áõÛÉ Ëá½³Ý³Ïáí</t>
  </si>
  <si>
    <t>äÉ³ëÙ³ë» ï³ñ³  0.7É</t>
  </si>
  <si>
    <t>äÉ³ëÙ³ë» ï³ñ³  0.5É</t>
  </si>
  <si>
    <t>ê»Õ³ÝÇ Ñ³ßíÇã</t>
  </si>
  <si>
    <t>²Ýíï³Ý·áõÃÛ³Ý Ñ³Ù³Ï³ñ·</t>
  </si>
  <si>
    <t>Ð³Ù³Ï³ñ·Çã LG</t>
  </si>
  <si>
    <t>Ð»éáõëï³óáõÛó</t>
  </si>
  <si>
    <t xml:space="preserve">ì³ñ³·áõÛñ ¹³ÑÉÇ×Ç </t>
  </si>
  <si>
    <t>ì³ñ³·áõÛñ ËÙµ³ë»ÝÛ³ÏÇ</t>
  </si>
  <si>
    <t>ì³ñ³·áõÛñ ÙÇç³ÝóùÇ</t>
  </si>
  <si>
    <t>¶ñ³ë»Õ³Ý Õ»Ï³í³ñÇ</t>
  </si>
  <si>
    <t>´³½Ï³Ãáé Õ»Ï³í³ñÇ</t>
  </si>
  <si>
    <t>ÊáÑ³Ýáó³ÛÇÝ Ï³ÑáõÛù</t>
  </si>
  <si>
    <t>æ»éáó</t>
  </si>
  <si>
    <t>Üëï³ñ³ÝÝ»ñ</t>
  </si>
  <si>
    <t>²Õµ³Ù³ÝÝ»ñ</t>
  </si>
  <si>
    <t>îÝ³Ï</t>
  </si>
  <si>
    <t>¶Í³ÛÇÝ ×á×áñ³Ý</t>
  </si>
  <si>
    <t>5 ï»Õ³Ýáó Ï³ñáõë»É</t>
  </si>
  <si>
    <t>Öá×áÝ³Ï</t>
  </si>
  <si>
    <t>êÕ³ñ³Ý</t>
  </si>
  <si>
    <t>ÐáíÑ³ñ</t>
  </si>
  <si>
    <t>üÇÃÝ»ëÇ ·áñ·</t>
  </si>
  <si>
    <t>Ցանց լվացքի</t>
  </si>
  <si>
    <t>Հատ</t>
  </si>
  <si>
    <t>Թրմիչ</t>
  </si>
  <si>
    <t>Մկրատ մսի</t>
  </si>
  <si>
    <t>Թաս կափարիչով</t>
  </si>
  <si>
    <t>Թաս մեծ առանց կափարիչի</t>
  </si>
  <si>
    <t>Ձվի հարիչ</t>
  </si>
  <si>
    <t>Դույլ թափանցիկ կափարիչով</t>
  </si>
  <si>
    <t>Լվացքի մեքենա</t>
  </si>
  <si>
    <t xml:space="preserve">Ծածկոց </t>
  </si>
  <si>
    <t>Աղբաման  կփարիչով 5լ</t>
  </si>
  <si>
    <t>Գոգաթիակ երկար պոչով</t>
  </si>
  <si>
    <t xml:space="preserve">Գոգաթիակ </t>
  </si>
  <si>
    <t>Խոնավաչափ</t>
  </si>
  <si>
    <t>Խոհանոցային մկրատ /հավի/</t>
  </si>
  <si>
    <t>ՈՒտես բռնելու հարմարանք</t>
  </si>
  <si>
    <t>Կարտոֆիլի դանակ</t>
  </si>
  <si>
    <t>Թասեր 3լ</t>
  </si>
  <si>
    <t>Թեյի սրբիչ</t>
  </si>
  <si>
    <t>Փայտե գդալ</t>
  </si>
  <si>
    <t>Սենյակային ջերմաչափ</t>
  </si>
  <si>
    <t>Բռնիչ</t>
  </si>
  <si>
    <t>Սեկատր /մկրատ/</t>
  </si>
  <si>
    <t>Լվծքի տարա կլոր 25լ</t>
  </si>
  <si>
    <t xml:space="preserve">Կաթսա </t>
  </si>
  <si>
    <t>Ձեթի չափիջ</t>
  </si>
  <si>
    <t>Կախիչ զուգարանի թղթի</t>
  </si>
  <si>
    <t>Փայտե գդալների հավաքածու</t>
  </si>
  <si>
    <t>Սանհանգույցի խոզանակ</t>
  </si>
  <si>
    <t>Կաղամբ կտրատելու դանակ</t>
  </si>
  <si>
    <t>Ձյուն մաքրելու բահ</t>
  </si>
  <si>
    <t>Սկուտեղ բաժակների համար</t>
  </si>
  <si>
    <t xml:space="preserve">Լվածքի չորանոց </t>
  </si>
  <si>
    <t>Ժանետ</t>
  </si>
  <si>
    <t>Դռան մուտքի շոր ռեզինի 50*80կտ</t>
  </si>
  <si>
    <t>Ջերմաչափ էլեկտրական Nustyle</t>
  </si>
  <si>
    <t>Ինքնամղիչ պլասմասե 2լ</t>
  </si>
  <si>
    <t>Օճառաման կախովի 900մլ</t>
  </si>
  <si>
    <t>Աղբաման ոտնակով  Dunya 11լ</t>
  </si>
  <si>
    <t>Սրսկիչ այգու 16լ</t>
  </si>
  <si>
    <t>Աստիճան   մետաղյա կարմիր 7 քայլ</t>
  </si>
  <si>
    <t>Ծաղկաման 14լ</t>
  </si>
  <si>
    <t xml:space="preserve">Ծաղկաման 8,8լ </t>
  </si>
  <si>
    <t>Տեսագրման  համակարգ</t>
  </si>
  <si>
    <t>Դույլ էմալապատ</t>
  </si>
  <si>
    <t>Էմալապատ կաթսա</t>
  </si>
  <si>
    <t>Լոգարանի դարակ</t>
  </si>
  <si>
    <t>Առաստաղի խոզանակ</t>
  </si>
  <si>
    <t>Ժամացույց պատի</t>
  </si>
  <si>
    <t>Ժամացույց պատի դեղին</t>
  </si>
  <si>
    <t xml:space="preserve">Ձագար </t>
  </si>
  <si>
    <t>Բաժակների և սրբիչի պահարան</t>
  </si>
  <si>
    <t>Ներժից սեղան բորտով</t>
  </si>
  <si>
    <t>Ներժից սեղան բորտով առանց բորտի</t>
  </si>
  <si>
    <t>Քիվ միջանցքի</t>
  </si>
  <si>
    <t>Քիվ  խմբասենյակների</t>
  </si>
  <si>
    <t>Քիվ  սպորտ դահլիճի</t>
  </si>
  <si>
    <t>Օդորակիչ,բերգ BJAC-T 09 ecO( T)</t>
  </si>
  <si>
    <t>Արդուկի սեղան ,EJE Sinpex color (18364-02 super standa8t)</t>
  </si>
  <si>
    <t>Հեռուստացույց ,բերգ BLT-32W500S</t>
  </si>
  <si>
    <t>Փոշեկուլ VIKASS VCJ3728J red</t>
  </si>
  <si>
    <t>Բարձ 50*40քաշ 500գր</t>
  </si>
  <si>
    <t>Անկողնային սպիտակեղեն,սավան բարձի երես,ծրար</t>
  </si>
  <si>
    <t xml:space="preserve">Աթոռ մանկական </t>
  </si>
  <si>
    <t xml:space="preserve">Սպիտակեղենի պահարան </t>
  </si>
  <si>
    <t xml:space="preserve">Սեղան աշխատանքային </t>
  </si>
  <si>
    <t xml:space="preserve">Ներքնակ </t>
  </si>
  <si>
    <t xml:space="preserve">Խոհանոցային  սպասքապահարան </t>
  </si>
  <si>
    <t>Վարագույր միջանցքի</t>
  </si>
  <si>
    <t>Վարագույր խմբասենյակների</t>
  </si>
  <si>
    <t>Վարագույր սպորտ դահլիճի</t>
  </si>
  <si>
    <t>Սառնարան Hesense NT43WR-INOX</t>
  </si>
  <si>
    <t xml:space="preserve">Ծածկոց գունավոր </t>
  </si>
  <si>
    <t xml:space="preserve">Զգեստապահարան  մանկական </t>
  </si>
  <si>
    <t xml:space="preserve">Մահճակալ մեկ հարկանի </t>
  </si>
  <si>
    <t xml:space="preserve">Մահճակալ երկտեղանի </t>
  </si>
  <si>
    <t xml:space="preserve">Սեղան մանկական </t>
  </si>
  <si>
    <r>
      <rPr>
        <sz val="10"/>
        <color rgb="FF000000"/>
        <rFont val="Arial Armenian"/>
        <family val="2"/>
      </rPr>
      <t>Սալօջաղ ինդուկցիոն</t>
    </r>
    <r>
      <rPr>
        <sz val="9"/>
        <color rgb="FF000000"/>
        <rFont val="Arial Armenian"/>
        <family val="2"/>
      </rPr>
      <t xml:space="preserve"> HKN-JCFDX4</t>
    </r>
  </si>
  <si>
    <t>Կաթսա մեծ ներժից 30լ</t>
  </si>
  <si>
    <t>Պլաստմասե տարրա</t>
  </si>
  <si>
    <t>Պլաստմասե տարրա կափարիչով</t>
  </si>
  <si>
    <t>Մետաղական շերեփ մեծ</t>
  </si>
  <si>
    <t>Դույլ էմալապատ 12լ</t>
  </si>
  <si>
    <t>Պլաս տարրա քառ 12լ</t>
  </si>
  <si>
    <t xml:space="preserve">Լվածքի տարա 20լ </t>
  </si>
  <si>
    <t>Դույլ թափանցիկ կափարիչով 15լ</t>
  </si>
  <si>
    <t>Ափսե հարդ</t>
  </si>
  <si>
    <t>Ափսե խոր</t>
  </si>
  <si>
    <t xml:space="preserve">Սրբիչ մանկական </t>
  </si>
  <si>
    <t xml:space="preserve">Գդալ փոքր </t>
  </si>
  <si>
    <t xml:space="preserve">Գդալ մեծ </t>
  </si>
  <si>
    <t xml:space="preserve">Թեյի բաժակ </t>
  </si>
  <si>
    <t>պատի ջերմաչափ</t>
  </si>
  <si>
    <t>Կաթսա ալյումինից</t>
  </si>
  <si>
    <t>Գոգաթիակ խոզանակով</t>
  </si>
  <si>
    <t>Թեյի թրմիչ</t>
  </si>
  <si>
    <t>Մանկական սրբիչ</t>
  </si>
  <si>
    <t>Գորգ ռեզինից մուտքի</t>
  </si>
  <si>
    <t xml:space="preserve">Ծաղկաման </t>
  </si>
  <si>
    <t>Տոնոմետր</t>
  </si>
  <si>
    <t xml:space="preserve">Հրշեջ  վահանակ </t>
  </si>
  <si>
    <t>Բժշկական կշեռք հասակաչափ</t>
  </si>
  <si>
    <t>Շիրմա բժշկական եռափեղկ</t>
  </si>
  <si>
    <t>Թախտ բժշկական</t>
  </si>
  <si>
    <t xml:space="preserve">Հատ </t>
  </si>
  <si>
    <t>Այրան ճնշման ապարատ մանոմ -տանոմ</t>
  </si>
  <si>
    <t>Բժշկական ապակյա պատ պահարան</t>
  </si>
  <si>
    <t>Մանկական խաղալիքի պահարան</t>
  </si>
  <si>
    <t xml:space="preserve">Լվացարան երկտեղ դարակով </t>
  </si>
  <si>
    <t>Վարագույր դահլիճի դեղին</t>
  </si>
  <si>
    <t>Պլաստմասի դարակ 4 հարկ</t>
  </si>
  <si>
    <t>Ճզմիչ կարտոֆիլի</t>
  </si>
  <si>
    <t>Սկուտեղ ներժից</t>
  </si>
  <si>
    <t>Ծաղկաման 22լ</t>
  </si>
  <si>
    <t>Ծաղկաման  8լ</t>
  </si>
  <si>
    <t>Թղթի կախիչ</t>
  </si>
  <si>
    <t>Ձմեռ պապի հագուստ</t>
  </si>
  <si>
    <t>Զորավանի մանկապարտեզ ՀՈԱԿ</t>
  </si>
  <si>
    <t xml:space="preserve">                                               Ð³í»Éí³Í 6</t>
  </si>
  <si>
    <t xml:space="preserve">               Հավելված 6</t>
  </si>
  <si>
    <t xml:space="preserve">                         ºÕí³ñ¹Ç  Ñ³Ù³ÛÝùÇ ³í³·³Ýáõ</t>
  </si>
  <si>
    <t>Եղվարդ համայնքի ավագանու</t>
  </si>
  <si>
    <t xml:space="preserve">                                 2013 Ã. N_______որոշման</t>
  </si>
  <si>
    <t xml:space="preserve"> 2017 թվականի</t>
  </si>
  <si>
    <t xml:space="preserve"> N  որոշման   արձանագրության</t>
  </si>
  <si>
    <t xml:space="preserve">     §ºÔì²ð¸Æ N 1 Ø²ÜÎ²ä²ðîº¼¦ Ðà²Î</t>
  </si>
  <si>
    <t>Կահույք խոհանոցի</t>
  </si>
  <si>
    <t>Սեղան հին</t>
  </si>
  <si>
    <t>Մահճակալ</t>
  </si>
  <si>
    <t>Օրորոց</t>
  </si>
  <si>
    <t>Ստելաժ երկաթյա</t>
  </si>
  <si>
    <t xml:space="preserve">Աթոռ </t>
  </si>
  <si>
    <t>Պահարան խաղալիքների</t>
  </si>
  <si>
    <t>Գրքապահարան</t>
  </si>
  <si>
    <t>Հանդերձապահարան</t>
  </si>
  <si>
    <t>Հանդերձապահարան երկհարկանի</t>
  </si>
  <si>
    <t>Աթոռ փայտից մանկական</t>
  </si>
  <si>
    <t>Հեռուստացույց</t>
  </si>
  <si>
    <t xml:space="preserve"> Գորգ 3-4</t>
  </si>
  <si>
    <t>Գորգ 4-6</t>
  </si>
  <si>
    <t>Երաժշտական կենտրոն</t>
  </si>
  <si>
    <t>Նվագարկիչ</t>
  </si>
  <si>
    <t>Բազմաֆունկցիոնալ սարք</t>
  </si>
  <si>
    <t>Բազկաթոռ</t>
  </si>
  <si>
    <t>Մահճակալ երկհարկանի</t>
  </si>
  <si>
    <t>Պահարան հին</t>
  </si>
  <si>
    <t>Սեղան մեծ</t>
  </si>
  <si>
    <t>Աթոտ պլաստմասե մանկական</t>
  </si>
  <si>
    <t>Լվացքի մեքենա 8կգ</t>
  </si>
  <si>
    <t>Լվացքի մեքենա 7կգ</t>
  </si>
  <si>
    <t>Լվ չորացնող մեքենա</t>
  </si>
  <si>
    <t>Սեղան արդուկի</t>
  </si>
  <si>
    <t>Հեռավար ջերմաչափ</t>
  </si>
  <si>
    <t>Կահույք խոհանոցի 6դռ</t>
  </si>
  <si>
    <t>կահույք խոհանոցի 12դռ</t>
  </si>
  <si>
    <t>Սեղան խոհ</t>
  </si>
  <si>
    <t>Սառնարան SHARP</t>
  </si>
  <si>
    <t>Մսաղաց էլ</t>
  </si>
  <si>
    <t>Հարիչ</t>
  </si>
  <si>
    <t>Պահարան փոքր գունավոր</t>
  </si>
  <si>
    <t>Էլ պլիտա</t>
  </si>
  <si>
    <t>Մագնիտաֆոն</t>
  </si>
  <si>
    <t>Սառնարան LG</t>
  </si>
  <si>
    <t>էլ կշեռք</t>
  </si>
  <si>
    <t>Կառուսել բակի</t>
  </si>
  <si>
    <t>Նստարան բակի</t>
  </si>
  <si>
    <t>Կաչկա</t>
  </si>
  <si>
    <t>Լեժանկա</t>
  </si>
  <si>
    <t>Ներքնակ</t>
  </si>
  <si>
    <t>Անկողնային պարագա ծրար</t>
  </si>
  <si>
    <t>Թեյնիկ ներժից</t>
  </si>
  <si>
    <t>բարոմետր</t>
  </si>
  <si>
    <t>դույլ էմալապատ ճաշի</t>
  </si>
  <si>
    <t>դույլ էմալապատ ճաշի 7լ</t>
  </si>
  <si>
    <t>Սինի</t>
  </si>
  <si>
    <t>Բաժակ թեյի</t>
  </si>
  <si>
    <t>Ափսե ճաշի</t>
  </si>
  <si>
    <t>Ափսե աղցանի</t>
  </si>
  <si>
    <t>Չորանոց</t>
  </si>
  <si>
    <t>զուգարանի կախիչ</t>
  </si>
  <si>
    <t>զուգարանի կախիչ թղթի</t>
  </si>
  <si>
    <t>Ամանի սրբիչ</t>
  </si>
  <si>
    <t>Սրբիչ մանկական</t>
  </si>
  <si>
    <t>Գիշերանոթ</t>
  </si>
  <si>
    <t>Բաժակ պլաստմասե</t>
  </si>
  <si>
    <t>Հացաման</t>
  </si>
  <si>
    <t>Շերեփ</t>
  </si>
  <si>
    <t>Գդալ</t>
  </si>
  <si>
    <t>Դանակ կարագի</t>
  </si>
  <si>
    <t>Թաս պլաստմասե</t>
  </si>
  <si>
    <t>Պատուհանի ցանց</t>
  </si>
  <si>
    <t>Երեսսրբիչ</t>
  </si>
  <si>
    <t>Սփռոց փոքր</t>
  </si>
  <si>
    <t>Սուրճի բաժակներ</t>
  </si>
  <si>
    <t>կոմպլ</t>
  </si>
  <si>
    <t>Տախտակ կտրատելու</t>
  </si>
  <si>
    <t>Թաս հերմետիկ փականով</t>
  </si>
  <si>
    <t xml:space="preserve">Դույլ պլաստմասե </t>
  </si>
  <si>
    <t>կոմպ</t>
  </si>
  <si>
    <t>Տախտակ կտրատելու պլաստ</t>
  </si>
  <si>
    <t>Դանակ փոքր</t>
  </si>
  <si>
    <t>Դույլ հատակի պլաստմասե</t>
  </si>
  <si>
    <t>Պիալա</t>
  </si>
  <si>
    <t>Տակդիր թղթե անձեռոցիկի</t>
  </si>
  <si>
    <t>Գնդակ</t>
  </si>
  <si>
    <t>Դոմինո</t>
  </si>
  <si>
    <t>Պարան</t>
  </si>
  <si>
    <t>Օճառաման</t>
  </si>
  <si>
    <t>Օղակ</t>
  </si>
  <si>
    <t>Տաշտ պլաստմասե</t>
  </si>
  <si>
    <t>Կարիչ</t>
  </si>
  <si>
    <t>Վարագույր գունավոր</t>
  </si>
  <si>
    <t>wi-fi  սարք</t>
  </si>
  <si>
    <t>նկար պատի</t>
  </si>
  <si>
    <t>սեղանի հավաքածու</t>
  </si>
  <si>
    <t>հաշվիչ</t>
  </si>
  <si>
    <t>բաժակ մեծ</t>
  </si>
  <si>
    <t>բաժակ փոքր</t>
  </si>
  <si>
    <t>ափսե մեծ</t>
  </si>
  <si>
    <t>ափսե փոքր</t>
  </si>
  <si>
    <t>թղթադիր</t>
  </si>
  <si>
    <t>էլ պլիտա</t>
  </si>
  <si>
    <t>երկարացման շնուր</t>
  </si>
  <si>
    <t>Դռան ցանց</t>
  </si>
  <si>
    <t>տոնոմետր</t>
  </si>
  <si>
    <t>սրճեփ էլ</t>
  </si>
  <si>
    <t>դինամիկ համակարգչի</t>
  </si>
  <si>
    <t>պրինտեր</t>
  </si>
  <si>
    <t>կլուջ մեծ</t>
  </si>
  <si>
    <t>սվեռլո</t>
  </si>
  <si>
    <t>պտուտակահան</t>
  </si>
  <si>
    <t xml:space="preserve">կլուջ </t>
  </si>
  <si>
    <t>պլասկագուպցի</t>
  </si>
  <si>
    <t>փոցխ</t>
  </si>
  <si>
    <t>բահ</t>
  </si>
  <si>
    <t>ուրագ</t>
  </si>
  <si>
    <t>ակցան</t>
  </si>
  <si>
    <t>ձյան թիակ</t>
  </si>
  <si>
    <t>ջրելու խողովակ</t>
  </si>
  <si>
    <t>փական</t>
  </si>
  <si>
    <t>զամբյուղ սպիրակեղենի</t>
  </si>
  <si>
    <t>լվացքի կախիչ</t>
  </si>
  <si>
    <t>շպիլկայի աման</t>
  </si>
  <si>
    <t>արդուկ</t>
  </si>
  <si>
    <t>խալաթ</t>
  </si>
  <si>
    <t>պահարան միջ</t>
  </si>
  <si>
    <t>սեղան փոքր խոհ</t>
  </si>
  <si>
    <t>պատուհանը մաքրելու խոզանակ</t>
  </si>
  <si>
    <t>սեղան գունավոր</t>
  </si>
  <si>
    <t>պատի չոտկ</t>
  </si>
  <si>
    <t>սեղանի կլյոնկա</t>
  </si>
  <si>
    <t>դույլ կափարիչով</t>
  </si>
  <si>
    <t>տոնածառի խաղալիքներ</t>
  </si>
  <si>
    <t>տռայնիկ</t>
  </si>
  <si>
    <t>գոգնոց</t>
  </si>
  <si>
    <t>պարան</t>
  </si>
  <si>
    <t>ջերմաչափ պահեստ</t>
  </si>
  <si>
    <t>տոնածառ</t>
  </si>
  <si>
    <t>աստիճան</t>
  </si>
  <si>
    <t>Տաշտ պլաստմասե լվաց</t>
  </si>
  <si>
    <t>Կաթսա ներժից</t>
  </si>
  <si>
    <t>Կաթսա 40լ</t>
  </si>
  <si>
    <t>Մաղ</t>
  </si>
  <si>
    <t>Գդալների հավաքածու</t>
  </si>
  <si>
    <t>Կարագի աման</t>
  </si>
  <si>
    <t>Կարտոֆիլ ճզմիչ</t>
  </si>
  <si>
    <t>Կաթսա 30լ</t>
  </si>
  <si>
    <t>Դանակ կարտոֆիլի</t>
  </si>
  <si>
    <t>գրտնակ</t>
  </si>
  <si>
    <t>Ափսե</t>
  </si>
  <si>
    <t>Սրճեփ</t>
  </si>
  <si>
    <t>Կաթսա էմալապատ 7լ</t>
  </si>
  <si>
    <t>Ավել սավոկ</t>
  </si>
  <si>
    <t>Պոլի փայտ</t>
  </si>
  <si>
    <t>Թավա</t>
  </si>
  <si>
    <t>Քերչ</t>
  </si>
  <si>
    <t>պատառաքաղ դեսերտ</t>
  </si>
  <si>
    <t>Թեյնիկ էլ</t>
  </si>
  <si>
    <t>էլ թեյնիկ</t>
  </si>
  <si>
    <t>Սառնարանի աման</t>
  </si>
  <si>
    <t>Դանակ</t>
  </si>
  <si>
    <t>բաժակ թեյի</t>
  </si>
  <si>
    <t>Գինու բաժակներ</t>
  </si>
  <si>
    <t>Թաս մեծ</t>
  </si>
  <si>
    <t>դանակ մեծ</t>
  </si>
  <si>
    <t>Սխտոր ճզմիչ</t>
  </si>
  <si>
    <t>Ձագար</t>
  </si>
  <si>
    <t>պոչուկ</t>
  </si>
  <si>
    <t xml:space="preserve">Տակդիր </t>
  </si>
  <si>
    <t>Կտրիչ նայսեր դայսեր</t>
  </si>
  <si>
    <t>Քամիչ թասով</t>
  </si>
  <si>
    <t>դանակ կարագի</t>
  </si>
  <si>
    <t>Բացիչ</t>
  </si>
  <si>
    <t>դանակների հավաքածու</t>
  </si>
  <si>
    <t>Քմիչ</t>
  </si>
  <si>
    <t>Տաշտ մեծ</t>
  </si>
  <si>
    <t>կաթսաա սև</t>
  </si>
  <si>
    <t>թավա սև</t>
  </si>
  <si>
    <t>էլ կշեռք հասակաչափ</t>
  </si>
  <si>
    <t>ԸՆԴԱՄԵՆԸ</t>
  </si>
  <si>
    <t>Պռոշյանի &lt;&lt;Աստղիկ&gt;&gt; մանկապարտեզ ՀՈԱԿ</t>
  </si>
  <si>
    <t>Ղեկավարի աթոռ</t>
  </si>
  <si>
    <t>Աթոռ գրասենյակային</t>
  </si>
  <si>
    <t>Աթոռ պլաստմասե</t>
  </si>
  <si>
    <t>Գրքերի դարակաշարեր</t>
  </si>
  <si>
    <t>Դարակաշար</t>
  </si>
  <si>
    <t>ժամացույց</t>
  </si>
  <si>
    <t>Ծաղկաման մեծ</t>
  </si>
  <si>
    <t>Մուտքի գորգ</t>
  </si>
  <si>
    <t>Զամբյուղ</t>
  </si>
  <si>
    <t>Թեյնիկ</t>
  </si>
  <si>
    <t>Հաշվիչ</t>
  </si>
  <si>
    <t>Մկրատ</t>
  </si>
  <si>
    <t>Ծաղկի ճյուղեր արհեստ.</t>
  </si>
  <si>
    <t>Օճառի աման</t>
  </si>
  <si>
    <t>Սուրճի բաժակ</t>
  </si>
  <si>
    <t>Կոնֆետնիցա</t>
  </si>
  <si>
    <t>Տարազային սթռոց</t>
  </si>
  <si>
    <t xml:space="preserve">Կավից ափսե </t>
  </si>
  <si>
    <t>Կավից կուժ</t>
  </si>
  <si>
    <t>Կավից բաժակ</t>
  </si>
  <si>
    <t>Ծառ կտրելու մկրատ</t>
  </si>
  <si>
    <t>Պտուտակահան</t>
  </si>
  <si>
    <t>Ռետինե խողովակ</t>
  </si>
  <si>
    <t>Սապոգ</t>
  </si>
  <si>
    <t>Բահ</t>
  </si>
  <si>
    <t>Երկարացման լար</t>
  </si>
  <si>
    <t>Էլ. Լար</t>
  </si>
  <si>
    <t>Կոճ</t>
  </si>
  <si>
    <t>Տոնածառի լույս</t>
  </si>
  <si>
    <t>Տոնածառի խաղալիք</t>
  </si>
  <si>
    <t>Տոնածառի տերև</t>
  </si>
  <si>
    <t>Շախմատ</t>
  </si>
  <si>
    <t>Չիպ</t>
  </si>
  <si>
    <t>Հրշեջ վահանակ գույքով</t>
  </si>
  <si>
    <t xml:space="preserve">Գրականություն </t>
  </si>
  <si>
    <t>Պռոշյանի &lt;&lt;Կարոտ Մկրտչյանի&gt;&gt; անվան մշակույթի կենտրոն ՀՈԱԿ</t>
  </si>
  <si>
    <t>Քասախի «Արվեստ Մշակութային  դպրոց-ստուդիա» ՀՈԱԿ-ին
 սեփականության իրավունքով պատկանող հիմնական միջոցների վերաբերյալ</t>
  </si>
  <si>
    <t>Գույքային քարտ</t>
  </si>
  <si>
    <t>1</t>
  </si>
  <si>
    <t>Դահլիճի բազկաթոռներ</t>
  </si>
  <si>
    <t>2</t>
  </si>
  <si>
    <t>Փայտից աթոռ</t>
  </si>
  <si>
    <t>3</t>
  </si>
  <si>
    <t>Փայտից շրջանակներ</t>
  </si>
  <si>
    <t>4</t>
  </si>
  <si>
    <t>5</t>
  </si>
  <si>
    <t>Դաշն. ՙՌոյնիշ՚</t>
  </si>
  <si>
    <t>6</t>
  </si>
  <si>
    <t>Դաշնամ.  ՙԿոմիտաս՚</t>
  </si>
  <si>
    <t>7</t>
  </si>
  <si>
    <t>8</t>
  </si>
  <si>
    <t>Դաշնամ.  ՙԲելոռուս՚</t>
  </si>
  <si>
    <t>9</t>
  </si>
  <si>
    <t>Դաշնամ. ՙԿր. Օկտյաբր՚</t>
  </si>
  <si>
    <t>10</t>
  </si>
  <si>
    <t>Դաշնամ. ՙՌոստով Դոն՚</t>
  </si>
  <si>
    <t>11</t>
  </si>
  <si>
    <t>Երաժ. Կենտ. ՙPanasonic՚</t>
  </si>
  <si>
    <t>12</t>
  </si>
  <si>
    <t>Գազի հաշվիչ G6</t>
  </si>
  <si>
    <t>13</t>
  </si>
  <si>
    <t>Բազմաֆունկ.սարքՙHP Lazer Jet՚</t>
  </si>
  <si>
    <t>14</t>
  </si>
  <si>
    <t>Համակարգիչ  ՙIntel՚</t>
  </si>
  <si>
    <t>15</t>
  </si>
  <si>
    <t>Միկրոֆոն  ՙSensor՚</t>
  </si>
  <si>
    <t>16</t>
  </si>
  <si>
    <t>Միկրոֆոն   ՙSekaki՚</t>
  </si>
  <si>
    <t>17</t>
  </si>
  <si>
    <t>Զարդաք. քանոն</t>
  </si>
  <si>
    <t>18</t>
  </si>
  <si>
    <t>Հեռուստաց.DAEWOO</t>
  </si>
  <si>
    <t>19</t>
  </si>
  <si>
    <t>Տնային կինոթ.SAMSUNG</t>
  </si>
  <si>
    <t>20</t>
  </si>
  <si>
    <t>Տակդիր հեռուստացույցի</t>
  </si>
  <si>
    <t>21</t>
  </si>
  <si>
    <t>Դահլիճի վարագույր</t>
  </si>
  <si>
    <t>22</t>
  </si>
  <si>
    <t>23</t>
  </si>
  <si>
    <t>Սեղան մեկ տումբանի</t>
  </si>
  <si>
    <t>24</t>
  </si>
  <si>
    <t>Սեղան երկու տումբանի</t>
  </si>
  <si>
    <t>25</t>
  </si>
  <si>
    <t>26</t>
  </si>
  <si>
    <t>27</t>
  </si>
  <si>
    <t>28</t>
  </si>
  <si>
    <t>29</t>
  </si>
  <si>
    <t>Կաթսա Thermona therm 50ft</t>
  </si>
  <si>
    <t>30</t>
  </si>
  <si>
    <t>Ծխատարի կոմպլեկտ</t>
  </si>
  <si>
    <t>31</t>
  </si>
  <si>
    <t>32</t>
  </si>
  <si>
    <t>33</t>
  </si>
  <si>
    <t>Խմելու ջրի ապարատ</t>
  </si>
  <si>
    <t>34</t>
  </si>
  <si>
    <t>LCD համակարգիչներ</t>
  </si>
  <si>
    <t>35</t>
  </si>
  <si>
    <t>UPS,500VA 230V</t>
  </si>
  <si>
    <t>36</t>
  </si>
  <si>
    <t>Son vaio SVE1411FXB</t>
  </si>
  <si>
    <t>37</t>
  </si>
  <si>
    <t>Տեսա պրոեկտորներ</t>
  </si>
  <si>
    <t>38</t>
  </si>
  <si>
    <t>Տեսա -պրոեկտորներ էկրան</t>
  </si>
  <si>
    <t>39</t>
  </si>
  <si>
    <t>40</t>
  </si>
  <si>
    <t>Ուժեղացուցիչ</t>
  </si>
  <si>
    <t>41</t>
  </si>
  <si>
    <t>Միկշերային վահանակ</t>
  </si>
  <si>
    <t>42</t>
  </si>
  <si>
    <t>Կենֆերենց հարդակ</t>
  </si>
  <si>
    <t>43</t>
  </si>
  <si>
    <t>Լուսային էֆեկտ</t>
  </si>
  <si>
    <t>44</t>
  </si>
  <si>
    <t>45</t>
  </si>
  <si>
    <t>Ծխի մեքենա</t>
  </si>
  <si>
    <t>46</t>
  </si>
  <si>
    <t>47</t>
  </si>
  <si>
    <t>Սեղան փակ ծածկոցով</t>
  </si>
  <si>
    <t>48</t>
  </si>
  <si>
    <t>ՀամակարգիչՙIntel Gore i7՚</t>
  </si>
  <si>
    <t>49</t>
  </si>
  <si>
    <t>Բազմաֆու. սարքՙHP Las.M1132ե՚</t>
  </si>
  <si>
    <t>50</t>
  </si>
  <si>
    <t>UPSՙ«6000VA Invader՚</t>
  </si>
  <si>
    <t>51</t>
  </si>
  <si>
    <t>52</t>
  </si>
  <si>
    <t>Ջեռուցիչ սեկցիա</t>
  </si>
  <si>
    <t>53</t>
  </si>
  <si>
    <t>Hi-Fi աուդիո Sony-V50IP/B</t>
  </si>
  <si>
    <t>54</t>
  </si>
  <si>
    <t>55</t>
  </si>
  <si>
    <t>57</t>
  </si>
  <si>
    <t>58</t>
  </si>
  <si>
    <t>59</t>
  </si>
  <si>
    <t>Խոսափող SHURE SH-22</t>
  </si>
  <si>
    <t>60</t>
  </si>
  <si>
    <t>61</t>
  </si>
  <si>
    <t>Հեքիաթի հերոսների հագուստ</t>
  </si>
  <si>
    <t>62</t>
  </si>
  <si>
    <t>Աղջիկների տարազ</t>
  </si>
  <si>
    <t>63</t>
  </si>
  <si>
    <t>Տղաների տարազ</t>
  </si>
  <si>
    <t>64</t>
  </si>
  <si>
    <t>Աղջկա տարազ</t>
  </si>
  <si>
    <t>65</t>
  </si>
  <si>
    <t>Ժամ. պարերի հագուստ</t>
  </si>
  <si>
    <t>66</t>
  </si>
  <si>
    <t>Շարժական հենահարթակ</t>
  </si>
  <si>
    <t>67</t>
  </si>
  <si>
    <t>Լուսային և ձայնային սարքեր</t>
  </si>
  <si>
    <t>68</t>
  </si>
  <si>
    <t>Երաժշտական գրական.</t>
  </si>
  <si>
    <t>69</t>
  </si>
  <si>
    <t>Ռուսական և հայ գրականություն</t>
  </si>
  <si>
    <t>70</t>
  </si>
  <si>
    <t>Գեղարվեստայկան գրականություն</t>
  </si>
  <si>
    <t>71</t>
  </si>
  <si>
    <t>Մոնիտոր</t>
  </si>
  <si>
    <t>72</t>
  </si>
  <si>
    <t>74</t>
  </si>
  <si>
    <t>76</t>
  </si>
  <si>
    <t>Համակարգչային ծրագիր ՀԾ</t>
  </si>
  <si>
    <t>77</t>
  </si>
  <si>
    <t>78</t>
  </si>
  <si>
    <t>Աթոռներ</t>
  </si>
  <si>
    <t>79</t>
  </si>
  <si>
    <t>80</t>
  </si>
  <si>
    <t>Փայտից աթոռներ</t>
  </si>
  <si>
    <t>81</t>
  </si>
  <si>
    <t>Դիֆենբխ. Տրոպիկ-диффенбахия тропик</t>
  </si>
  <si>
    <t>82</t>
  </si>
  <si>
    <t>Անտուրիում</t>
  </si>
  <si>
    <t>83</t>
  </si>
  <si>
    <t>Ֆիկուս Բենժամինա, տիպ - Մոնիկ</t>
  </si>
  <si>
    <t>84</t>
  </si>
  <si>
    <t>Ցիկաս 2</t>
  </si>
  <si>
    <t>85</t>
  </si>
  <si>
    <t>Դռացենա</t>
  </si>
  <si>
    <t>86</t>
  </si>
  <si>
    <t>87</t>
  </si>
  <si>
    <t>Ֆալենոպսիս</t>
  </si>
  <si>
    <t>88</t>
  </si>
  <si>
    <t>Մանուշակ</t>
  </si>
  <si>
    <t>89</t>
  </si>
  <si>
    <t>Վրեզիա /ֆրիզեա/</t>
  </si>
  <si>
    <t>90</t>
  </si>
  <si>
    <t>Սցինդապսուս</t>
  </si>
  <si>
    <t>91</t>
  </si>
  <si>
    <t>Աշակերտական աթոռ</t>
  </si>
  <si>
    <t>92</t>
  </si>
  <si>
    <t>Սև աթոռ</t>
  </si>
  <si>
    <t>93</t>
  </si>
  <si>
    <t>94</t>
  </si>
  <si>
    <t>96</t>
  </si>
  <si>
    <t>Շերտավարագույր 170մ2</t>
  </si>
  <si>
    <t>97</t>
  </si>
  <si>
    <t>Սուսեր /ռեկվիզիտ/</t>
  </si>
  <si>
    <t>117</t>
  </si>
  <si>
    <t>Վահաններ /ռեկվիզիտ/</t>
  </si>
  <si>
    <t>137</t>
  </si>
  <si>
    <t>Տարազներ /ռեկվիզիտ/</t>
  </si>
  <si>
    <t>147</t>
  </si>
  <si>
    <t>Անվտանգութ. հոսանքափոխարկիչ</t>
  </si>
  <si>
    <t>148</t>
  </si>
  <si>
    <t>Խաչակրի տարազ /ռեկվիզիտ/</t>
  </si>
  <si>
    <t>160</t>
  </si>
  <si>
    <t>բարձրախոսի հենահարթակ</t>
  </si>
  <si>
    <t>161</t>
  </si>
  <si>
    <t>դիտահորի կափարիչ</t>
  </si>
  <si>
    <t>162</t>
  </si>
  <si>
    <t>Էկրան.պատերին ամրաց. կախ.</t>
  </si>
  <si>
    <t>163</t>
  </si>
  <si>
    <t>164</t>
  </si>
  <si>
    <t>Գ. Նժդեհ ԵԼԺ  5 Հատոր</t>
  </si>
  <si>
    <t>165</t>
  </si>
  <si>
    <t>Խ. Աբովյան Վերք Հայաստանի</t>
  </si>
  <si>
    <t>166</t>
  </si>
  <si>
    <t>Շ. Նաթալի Մենք և թուրքերը</t>
  </si>
  <si>
    <t>167</t>
  </si>
  <si>
    <t>Կ. Զարյան Նավր լեռան վրա</t>
  </si>
  <si>
    <t>168</t>
  </si>
  <si>
    <t>Կ. Զարյան Բառերի ոսկին</t>
  </si>
  <si>
    <t>169</t>
  </si>
  <si>
    <t>Ա. Տերյան Նոր ուսումնասիրություններ</t>
  </si>
  <si>
    <t>170</t>
  </si>
  <si>
    <t>Ա. Տերյան Հնագույն վկայություններ</t>
  </si>
  <si>
    <t>171</t>
  </si>
  <si>
    <t>Ա. Տերյան Հայոց հնագույն աստվածներ</t>
  </si>
  <si>
    <t>172</t>
  </si>
  <si>
    <t>Ա. Սարգսյան Անավարտ հաղթանակ</t>
  </si>
  <si>
    <t>173</t>
  </si>
  <si>
    <t>Հագուստ տարազ աղջկա</t>
  </si>
  <si>
    <t>186</t>
  </si>
  <si>
    <t>Գրքեր գեղարվեստական</t>
  </si>
  <si>
    <t>187</t>
  </si>
  <si>
    <t>Բարձրախոս AKG WMS4-wireless-600</t>
  </si>
  <si>
    <t>188</t>
  </si>
  <si>
    <t>Բարձրախոս Monccor CM-502</t>
  </si>
  <si>
    <t>192</t>
  </si>
  <si>
    <t>Սանդուղք մետաղյա</t>
  </si>
  <si>
    <t>193</t>
  </si>
  <si>
    <t>Պատուհանի ճաղավանդակներ</t>
  </si>
  <si>
    <t>197</t>
  </si>
  <si>
    <t>198</t>
  </si>
  <si>
    <t>199</t>
  </si>
  <si>
    <t>Կիթառի ոտնակ</t>
  </si>
  <si>
    <t>200</t>
  </si>
  <si>
    <t>Ռոյալի աթոռ</t>
  </si>
  <si>
    <t>Ջութակ 4/4</t>
  </si>
  <si>
    <t>Ուդ</t>
  </si>
  <si>
    <t>Դյուրակիր համակարգիչ ASER</t>
  </si>
  <si>
    <t>Նիկ Վուլչիչ &lt;&lt;Կյանք առանց սահմանների&gt;&gt;</t>
  </si>
  <si>
    <t>Կեսգիշերի զավակները</t>
  </si>
  <si>
    <t>Պաուլո Կոելյո /Ալքիմիկոսը/</t>
  </si>
  <si>
    <t>Ջորջ Օրուէլ/1984/</t>
  </si>
  <si>
    <t>Ջոն Գրին &lt;&lt;Աստղորն են մեղավոր&gt;&gt;</t>
  </si>
  <si>
    <t>Ջոն Բոյն Զոլավոր &lt;&lt;Գիշերազգեստով տղան&gt;&gt;</t>
  </si>
  <si>
    <t>Աբբա Պրևո &lt;&lt;Մանոն Լեսկո&gt;&gt;</t>
  </si>
  <si>
    <t>Նապալեոն Հիլլ &lt;&lt;Մտածիր և հարստացիր&gt;&gt;</t>
  </si>
  <si>
    <t>Ջեյն Օսթին &lt;&lt;Հպարտություն և նախապաշարմունք&gt;</t>
  </si>
  <si>
    <t>Շեքսպիր &lt;&lt;Ռոմեո և Ջուլիետ&gt;&gt;</t>
  </si>
  <si>
    <t>Տա Թեվեր-731 օր քեզ համար</t>
  </si>
  <si>
    <t xml:space="preserve"> Ջոնսան &lt;&lt;ՈՒր է իմ պանիրը&gt;&gt;</t>
  </si>
  <si>
    <t>Սյունե Սևադա &lt;&lt;Կախվածություն&gt;&gt;</t>
  </si>
  <si>
    <t>Խալեդ Հուսեյնի &lt;&lt;Օդապարիկ թռցնողը&gt;&gt;</t>
  </si>
  <si>
    <t>Մարկ Արեն &lt;&lt;Սուրբ ծննդյան հրեշտակը&gt;&gt;</t>
  </si>
  <si>
    <t>Լոբզիկ</t>
  </si>
  <si>
    <t>Երկաթյա ամբիոն երգչախմբի</t>
  </si>
  <si>
    <t>Դիտանցիոն խոսափող Shure PG BETA 58</t>
  </si>
  <si>
    <t>Դռել 810W</t>
  </si>
  <si>
    <t>Դաշնամուրի աթոռ</t>
  </si>
  <si>
    <t xml:space="preserve">Հեքիաթներ </t>
  </si>
  <si>
    <t xml:space="preserve">Օսկար Ուալդ հեքիաթներ </t>
  </si>
  <si>
    <t>Հարուստ հայրիկ, աղքատ հայրիկ</t>
  </si>
  <si>
    <t>Պարույր Սևակ</t>
  </si>
  <si>
    <t>Իմ գրադարանը Ավետիք Իսահակյան</t>
  </si>
  <si>
    <t>Իմ գրադարանը Վախթանգ Անանյան</t>
  </si>
  <si>
    <t>Բռնիր ձեռքս ես վախենում եմ</t>
  </si>
  <si>
    <t>Հուշացած ակնթարթներ Գ.Նավասարդյան</t>
  </si>
  <si>
    <t>Աննա Ֆրանկի օրագիրը</t>
  </si>
  <si>
    <t>Րաֆֆի /Խենթը/</t>
  </si>
  <si>
    <t>Իմ գրադարանը /Նար -Դոս/</t>
  </si>
  <si>
    <t>Իմ գրադարանը /Մովսես Խորենացի/</t>
  </si>
  <si>
    <t>Սերը խոլորայի ժամանակ</t>
  </si>
  <si>
    <t>Հարրի Պոտեր մաս 1.2</t>
  </si>
  <si>
    <t>Անունս Արամ է /Վ Սարոյան/</t>
  </si>
  <si>
    <t>Սրճարան աշխարհի եզրին</t>
  </si>
  <si>
    <t>451 Ֆարենհայթ</t>
  </si>
  <si>
    <t>Երեք ընկեր /Էրիխ Մարիա Ռեմարկ /</t>
  </si>
  <si>
    <t>Դիակը գրադարանում /Ագաթա Քրիստի/</t>
  </si>
  <si>
    <t>Մահ նեղոսի վրա /Ագաթա Քրիստի/</t>
  </si>
  <si>
    <t>Իմ գրադարանը /Մուրացան/</t>
  </si>
  <si>
    <t>Իմ գրադարանը /Րաֆֆի/</t>
  </si>
  <si>
    <t>Հազթական կամար/Էրիխ Մարիա Ռեմարկ/</t>
  </si>
  <si>
    <t>Կյանքը հին հռոմեկան ճանապարհի վրա</t>
  </si>
  <si>
    <t>Ինձ պիոններ չնվիրես</t>
  </si>
  <si>
    <t>Թղթե քաղաքներ</t>
  </si>
  <si>
    <t>Առանց ընտանիքի</t>
  </si>
  <si>
    <t>Խորհրդավոր պարտեզ</t>
  </si>
  <si>
    <t>Իմ գրադարանը</t>
  </si>
  <si>
    <t>Սպիտակ Ժանիք / Ջեկ Լոնդոն/</t>
  </si>
  <si>
    <t>Օդորակիչ TCL</t>
  </si>
  <si>
    <t>Վանականը որը վաճասռեց իր ֆերարին</t>
  </si>
  <si>
    <t>Հովազաձորի գերիները</t>
  </si>
  <si>
    <t>Կհանդիպենք բարձրունքում</t>
  </si>
  <si>
    <t>Լուսամփոփի պես աղջիկ</t>
  </si>
  <si>
    <t>Հազար չքնաղ արևներ</t>
  </si>
  <si>
    <t>Թումանյանի հեքիաթներ</t>
  </si>
  <si>
    <t>Միքշերային վահանակ SOUNDCRAFT MFX 12/2</t>
  </si>
  <si>
    <t>Ֆլեյտա Soundsation</t>
  </si>
  <si>
    <t>Ջութակ Soundsation</t>
  </si>
  <si>
    <t>Շվի</t>
  </si>
  <si>
    <t>Հենակ (կամրջակ) ջութակ 3/4</t>
  </si>
  <si>
    <t>Գույքեր անվանումը և համառոտ բնութագիրը</t>
  </si>
  <si>
    <t>գին</t>
  </si>
  <si>
    <t>Փաստացի առկայություն</t>
  </si>
  <si>
    <t>Քանակ</t>
  </si>
  <si>
    <t>Ընդ.գումար</t>
  </si>
  <si>
    <t>Անկողնային սիպիտակեղեն.Սավան,բարձի երես,ծրար</t>
  </si>
  <si>
    <t>Արդուկ PHILIPS JC4535/20</t>
  </si>
  <si>
    <t>Արդուկի սեղան EJE Sinpex color (18364-02 super standart)</t>
  </si>
  <si>
    <t>Բաժակների և սրբիչների պահարան</t>
  </si>
  <si>
    <t>Բարձ50*40 քաշ 500 գ</t>
  </si>
  <si>
    <t>Զգեստապահարան մանկական</t>
  </si>
  <si>
    <t>Լվացքի մեքենա Hesense WFHXE1065W</t>
  </si>
  <si>
    <t>Խաղալիքների պահարան</t>
  </si>
  <si>
    <t>Խոհանոցային սպասքապահարան</t>
  </si>
  <si>
    <t>Ծածկոց</t>
  </si>
  <si>
    <t>Հեռուստացույց բերգ BLT-32 W500S</t>
  </si>
  <si>
    <t>Մահճակալ մեկ հարկանի</t>
  </si>
  <si>
    <t>Մսաղաց /պռոֆեսիոնալ</t>
  </si>
  <si>
    <t>Ներժից սեղան առանց բորտի</t>
  </si>
  <si>
    <t>Սառնարան Hesense NT43WR-INBOX</t>
  </si>
  <si>
    <t>Սառցարան բերգ BF-D212VW</t>
  </si>
  <si>
    <t>Սեղան աշխատանքային</t>
  </si>
  <si>
    <t>Սպիտակաեղենի պահարան</t>
  </si>
  <si>
    <t xml:space="preserve">Վարագույր </t>
  </si>
  <si>
    <t>վերմակ</t>
  </si>
  <si>
    <t>Փոշեկուլ  VIKASS VCJ3728J red</t>
  </si>
  <si>
    <t>Քիվ վարագույր</t>
  </si>
  <si>
    <t>Օդափոխիչ BJAC T 09 eco (T)</t>
  </si>
  <si>
    <t>Ինդուկցիոն սալօջախ Հուրական HKN-ICFDX 4</t>
  </si>
  <si>
    <t>Գորգ 3*4</t>
  </si>
  <si>
    <t>Գորգ 1.5*2</t>
  </si>
  <si>
    <t>Կախիչ փոքր</t>
  </si>
  <si>
    <t>Կախիչ մեծ</t>
  </si>
  <si>
    <t xml:space="preserve">Գորգ կավռալին </t>
  </si>
  <si>
    <t>Եղվարդի թիվ 2 մանակապարտեզ ՀՈԱԿ</t>
  </si>
  <si>
    <t>Հ/հ</t>
  </si>
  <si>
    <t>ÃáÕ³ñÏ Ù³Ý ï³ñ» ÃÇí</t>
  </si>
  <si>
    <t>Չափ ման միավոր</t>
  </si>
  <si>
    <t>Սեղան նիստի</t>
  </si>
  <si>
    <t> 1985</t>
  </si>
  <si>
    <t>Տրիբունա</t>
  </si>
  <si>
    <t>Նկար գեղարվեստական</t>
  </si>
  <si>
    <t>Զադնիկ</t>
  </si>
  <si>
    <t>Բեմի մեծ վարագույր</t>
  </si>
  <si>
    <t>Միջնավարագույր</t>
  </si>
  <si>
    <t>Էկրան</t>
  </si>
  <si>
    <t>Զադնիկ /բեմի մեծ նկար/</t>
  </si>
  <si>
    <t>Կուլիս</t>
  </si>
  <si>
    <t>Պադուգա</t>
  </si>
  <si>
    <t>Նիժնի պադվես</t>
  </si>
  <si>
    <t>Լույսի սաֆիդ</t>
  </si>
  <si>
    <t>Դաշնամուր &lt;&lt;Կոմիտաս&gt;&gt;</t>
  </si>
  <si>
    <t>Պրոժեկտոր /լուսարձակ/</t>
  </si>
  <si>
    <t>Սեղան տնօրենի</t>
  </si>
  <si>
    <t>Ռոյալ «Կրասնի օկտյաբր»</t>
  </si>
  <si>
    <t>Ուժեղացուցիչ «ԴՊՈՒ-200»</t>
  </si>
  <si>
    <t>Մթնեցուցիչ  տ ե տ</t>
  </si>
  <si>
    <t>Պահարան հագուստի</t>
  </si>
  <si>
    <t>Բրա</t>
  </si>
  <si>
    <t>Էլեկտրոշիթ</t>
  </si>
  <si>
    <t>ՀեռուստացույցLND32D51TS</t>
  </si>
  <si>
    <t>Աթոռ փայտյա</t>
  </si>
  <si>
    <t>Փոքր դահլիճի վարագույրների կոմպլեկտներ</t>
  </si>
  <si>
    <t>Նկարի շրջանակ</t>
  </si>
  <si>
    <t>Բարձրախոս դելտա 215</t>
  </si>
  <si>
    <t>Լուսանկարչական ապարատ</t>
  </si>
  <si>
    <t>Փոքր սեղան</t>
  </si>
  <si>
    <t>Աթոռ փայտյա փափուկ</t>
  </si>
  <si>
    <t>Աթոռ տնօրենի</t>
  </si>
  <si>
    <t>Բարձրախոս «Բորլ»</t>
  </si>
  <si>
    <t>կոմպլ.</t>
  </si>
  <si>
    <t>Ուժեղարար«Մաքսէմիքս»1200</t>
  </si>
  <si>
    <t>Երաժշտական ղեկավարման վահանակ «Սաունդգրաֆտ»</t>
  </si>
  <si>
    <t>Խոսափող հեռակառավարմամբ «Շուր»</t>
  </si>
  <si>
    <t>Խոսափող «Մաքս Էս Էմ- 55»</t>
  </si>
  <si>
    <t>Խոսափող «Մաքս Տե Եմ-65»</t>
  </si>
  <si>
    <t>Խոսափող Մաքս Ի Են 33«»</t>
  </si>
  <si>
    <t>Խոսափողի հենարան</t>
  </si>
  <si>
    <t>Էխո «Ալեսիս»</t>
  </si>
  <si>
    <t xml:space="preserve">Ցուցատախտակ </t>
  </si>
  <si>
    <t>Միկրոֆոն</t>
  </si>
  <si>
    <t>Ջրաչափ</t>
  </si>
  <si>
    <t>Ջրի տարա</t>
  </si>
  <si>
    <t>Կոշտ- սկավառակ արտաքին HDD 2TB WB</t>
  </si>
  <si>
    <t>Ցանցային սարք Tenda N301</t>
  </si>
  <si>
    <t>Դռների ցուցանակներ</t>
  </si>
  <si>
    <t>Հայելի</t>
  </si>
  <si>
    <t>Լվացարան կերամիկական</t>
  </si>
  <si>
    <t>Դույլ12լ</t>
  </si>
  <si>
    <t>Գայլիկոնիչ 100w звер</t>
  </si>
  <si>
    <t>Կտրող հղկող գործիք RTRMAX 1200w</t>
  </si>
  <si>
    <t>քառ.մ</t>
  </si>
  <si>
    <t>Հատակի ծածկույթ</t>
  </si>
  <si>
    <t>Պահարան հաշվապահական</t>
  </si>
  <si>
    <t>Գրադարակ երկաթյա</t>
  </si>
  <si>
    <t>Կախիչ հայելիով</t>
  </si>
  <si>
    <t>Սեղան մեկ տումբայով</t>
  </si>
  <si>
    <t>Մ. Մաշտոցի նկար</t>
  </si>
  <si>
    <t>Ցուցափեղկ մեծ</t>
  </si>
  <si>
    <t>Պրիստավկա</t>
  </si>
  <si>
    <t>Ալբոմ</t>
  </si>
  <si>
    <t>Գրականություն</t>
  </si>
  <si>
    <t>Վարագույրներ</t>
  </si>
  <si>
    <t>Գրքամատյան</t>
  </si>
  <si>
    <t>Բջջայի հեռախոսMikromaxX 704</t>
  </si>
  <si>
    <t>Պահարան գրադարան</t>
  </si>
  <si>
    <t>Կապույտ տարազ (տղայի)</t>
  </si>
  <si>
    <t> 1987</t>
  </si>
  <si>
    <t>Կապույտ տարազ (աղջկա)</t>
  </si>
  <si>
    <t>&lt;&lt;Օրանժ&gt;&gt; տարազ(աղջկա)</t>
  </si>
  <si>
    <t>Կապույտ տարազ կիսաթև</t>
  </si>
  <si>
    <t>Տիկնիկների հագուստ</t>
  </si>
  <si>
    <t>Գլխարկ</t>
  </si>
  <si>
    <t>Հրեշտակի հագուստ (թևեր)</t>
  </si>
  <si>
    <t>Սև բալախո</t>
  </si>
  <si>
    <t>Սև կոմպլեկտ</t>
  </si>
  <si>
    <t>Գունավոր հագուստ</t>
  </si>
  <si>
    <t>Կոլբա</t>
  </si>
  <si>
    <t>Դեղին տարազ(աղջկա)</t>
  </si>
  <si>
    <t>Բեժ տարազ(աղջկա)</t>
  </si>
  <si>
    <t>Բեժ երկար տարազ(աղջկա)</t>
  </si>
  <si>
    <t>&lt;&lt;Ռուսական&gt;հագուստ(աղջկա)</t>
  </si>
  <si>
    <t>&lt;&lt;Ռուսական&gt;հագուստ (տղայի)</t>
  </si>
  <si>
    <t>Կանաչ երկար տարազ</t>
  </si>
  <si>
    <t>Սպիտակ երկար տարազ</t>
  </si>
  <si>
    <t>Մի կաթիլ մեղրի հագուստ(նոր</t>
  </si>
  <si>
    <t>Մի կաթիլ մեղրի հագուստ(հին</t>
  </si>
  <si>
    <t>Թագավորի հագուստ</t>
  </si>
  <si>
    <t>Թիկնոց</t>
  </si>
  <si>
    <t>Մեղվի հագուստ</t>
  </si>
  <si>
    <t>Շան հագուստ</t>
  </si>
  <si>
    <t>Կատվի հագուստ</t>
  </si>
  <si>
    <t>Ուլիկի գլուխ</t>
  </si>
  <si>
    <t>Կարմիր &lt;&lt;խալաթ&gt;&gt;</t>
  </si>
  <si>
    <t>Սև թիկնոց</t>
  </si>
  <si>
    <t>Զինվորի համազգեստ</t>
  </si>
  <si>
    <t>Բոքսի ռինգի գորգ</t>
  </si>
  <si>
    <t>Գրքեր</t>
  </si>
  <si>
    <t>Համակարգիչ կոմպլեկտ G4900 3,1 GH2 Cache 2 Mb</t>
  </si>
  <si>
    <t>սեղան մեծ</t>
  </si>
  <si>
    <t>սեղան փոքր</t>
  </si>
  <si>
    <t>շերտավարագույր մեծ</t>
  </si>
  <si>
    <t>շերտավարագույր փոքր</t>
  </si>
  <si>
    <t xml:space="preserve">կախովի անկյունակ </t>
  </si>
  <si>
    <t>հայելի</t>
  </si>
  <si>
    <t xml:space="preserve">Կախիչ </t>
  </si>
  <si>
    <t>հայելի մեծ</t>
  </si>
  <si>
    <t>լեդ լույսեր</t>
  </si>
  <si>
    <t>գրքեր</t>
  </si>
  <si>
    <t>աշխատասեղան</t>
  </si>
  <si>
    <t xml:space="preserve"> սեղանի համակարգիչ</t>
  </si>
  <si>
    <t xml:space="preserve"> բազմաֆունկցիոնալ տպիչ  </t>
  </si>
  <si>
    <t>Գույքի անվանումը և համառոտ բնութագիրը</t>
  </si>
  <si>
    <t>Ձ/բ և շ/հ տարեթիվ</t>
  </si>
  <si>
    <t>Չափ. միավ.</t>
  </si>
  <si>
    <t>Գին</t>
  </si>
  <si>
    <t>Փաստացի առկայությունը</t>
  </si>
  <si>
    <t>Հաշվապահական հաշվառ. տվյալներով</t>
  </si>
  <si>
    <t>Ընդհանուր գումար</t>
  </si>
  <si>
    <t>Ընդ. գումար</t>
  </si>
  <si>
    <t>Սպիտակեղեն</t>
  </si>
  <si>
    <t>Սպասքապահարան</t>
  </si>
  <si>
    <t>Սպասքապահարան 1/3</t>
  </si>
  <si>
    <t>Զգեստապահարան</t>
  </si>
  <si>
    <t>Աթոռ պլաստմասից</t>
  </si>
  <si>
    <t>Մանկավարժի աթոռ</t>
  </si>
  <si>
    <t>Մանկավարժի սեղան</t>
  </si>
  <si>
    <t>Ջրատաքացուցիչ</t>
  </si>
  <si>
    <t>Ջեռուցման կաթսա</t>
  </si>
  <si>
    <t>Սեղան եռանկյունի</t>
  </si>
  <si>
    <t>Խոհանոցի սեղան</t>
  </si>
  <si>
    <t>Նախապատ. սեղան</t>
  </si>
  <si>
    <t>Ալյումինից կաթսա հավաքածու</t>
  </si>
  <si>
    <t>Բակ ալյումինից</t>
  </si>
  <si>
    <t>Էմալապատ դույլ</t>
  </si>
  <si>
    <t>Նախապատ. տախտակ</t>
  </si>
  <si>
    <t>Ջրի բակ</t>
  </si>
  <si>
    <t>Պլաստմասե տարա</t>
  </si>
  <si>
    <t>Էլ. սալիկ</t>
  </si>
  <si>
    <t>Էլեկտրական կշեռք</t>
  </si>
  <si>
    <t>Բժշկական կշեռք</t>
  </si>
  <si>
    <t>Բժշկական թախտ</t>
  </si>
  <si>
    <t>Ջերմաչափ</t>
  </si>
  <si>
    <t>Տակդիր</t>
  </si>
  <si>
    <t>Սառնարան-պահարան</t>
  </si>
  <si>
    <t>Սպորտային պատ</t>
  </si>
  <si>
    <t>Ռադիատոր</t>
  </si>
  <si>
    <t>Կոֆեյի սպասքի (տուփ)</t>
  </si>
  <si>
    <t>Զեյթունի աման ապակուց</t>
  </si>
  <si>
    <t xml:space="preserve">Բաժակ երկար </t>
  </si>
  <si>
    <t>Սփռոց սեղանի</t>
  </si>
  <si>
    <t>Սեղան փոքր</t>
  </si>
  <si>
    <t>Օդորոկիչ</t>
  </si>
  <si>
    <t>Խոհանոցային սեղան</t>
  </si>
  <si>
    <t>Գազօջախի օդափոխիչ</t>
  </si>
  <si>
    <t>Ավտոմատ SOA</t>
  </si>
  <si>
    <t>Ջրի բակ 500 մլ</t>
  </si>
  <si>
    <t>Ջրի պոմպ</t>
  </si>
  <si>
    <t>Փական կարգավորիչ</t>
  </si>
  <si>
    <t>Բաժակ երկար պոչով</t>
  </si>
  <si>
    <t>Գրաֆինկա</t>
  </si>
  <si>
    <t>Սկուտեղ</t>
  </si>
  <si>
    <t>Ջեռ. Մարտկոց</t>
  </si>
  <si>
    <t>Տպիչ Canon mf 3010</t>
  </si>
  <si>
    <t>Նույն. Քարտ կարդացող սարք</t>
  </si>
  <si>
    <t>Անկողնային կոմպլեկտ</t>
  </si>
  <si>
    <t>Աթոռ ( մանկական)</t>
  </si>
  <si>
    <t>Ջրատաքացուցիչ Baxi</t>
  </si>
  <si>
    <t>Խոհանոցային կաթսա 20լ. ալյում.</t>
  </si>
  <si>
    <t>Վարսահարդարիչ</t>
  </si>
  <si>
    <t>Հարիչ ամանով</t>
  </si>
  <si>
    <t>Էլեկտրական մսաղաց AXION</t>
  </si>
  <si>
    <t>Լվացքի մեքենա CANDY</t>
  </si>
  <si>
    <t>Դույլ</t>
  </si>
  <si>
    <t>Կշեռք</t>
  </si>
  <si>
    <t>Զրուցարան-տաղավար</t>
  </si>
  <si>
    <t>Սեղան Մանկական</t>
  </si>
  <si>
    <t>Սեղան ուսուցչի</t>
  </si>
  <si>
    <t xml:space="preserve">Վերմակ </t>
  </si>
  <si>
    <t>Անկողնային սպիտակեղեն</t>
  </si>
  <si>
    <t xml:space="preserve">Բաժակ </t>
  </si>
  <si>
    <t>Ճաշի կաթսա 40լ</t>
  </si>
  <si>
    <t>Խաղալիքների հավաքածու</t>
  </si>
  <si>
    <t>Լվացարան</t>
  </si>
  <si>
    <t>Լուսատու LED 30W 6500k</t>
  </si>
  <si>
    <t>Լուսատու LED 15W 6500k</t>
  </si>
  <si>
    <t>Լուսատու LED 40W 6500k</t>
  </si>
  <si>
    <t>Ավտոմատ EC1</t>
  </si>
  <si>
    <t>Պոմպ MKP62</t>
  </si>
  <si>
    <t>Ջրի բաք 750 լ</t>
  </si>
  <si>
    <t>Էլ. պտուտակ</t>
  </si>
  <si>
    <r>
      <t>մ</t>
    </r>
    <r>
      <rPr>
        <vertAlign val="superscript"/>
        <sz val="11"/>
        <color rgb="FF222222"/>
        <rFont val="Tahoma"/>
        <family val="2"/>
        <charset val="204"/>
      </rPr>
      <t>2</t>
    </r>
  </si>
  <si>
    <t>Սպասքի չորանոց</t>
  </si>
  <si>
    <t>Բաներ</t>
  </si>
  <si>
    <t>Գորգ 15քմ</t>
  </si>
  <si>
    <t>Փոշեկուլ CANDY CAFB2000</t>
  </si>
  <si>
    <t>Էլ․ պտուտակահան TOTAL TD 502106</t>
  </si>
  <si>
    <t>Գքազի կաթսա BERETTA MYNUTE S35</t>
  </si>
  <si>
    <t>Տեսաձայնագրիչ HikvisionDS-7104HQHI-K1</t>
  </si>
  <si>
    <t>Կոշտ սկավառակ Seagate HDD ITB</t>
  </si>
  <si>
    <t>Տեսախցիկ հսկողական HikvisionDS-2CE56DOT-IRP</t>
  </si>
  <si>
    <t>Տեսախցիկ հսկողական HikvisionDS-2CE166DOT-ITPF</t>
  </si>
  <si>
    <t>BNC միակցիչ</t>
  </si>
  <si>
    <t>զույգ</t>
  </si>
  <si>
    <t>Մալուխ CCTV</t>
  </si>
  <si>
    <t>Սնուցման սարք 12V10A</t>
  </si>
  <si>
    <t xml:space="preserve">Ը Ն Դ Ա Մ Ե Ն Ը </t>
  </si>
  <si>
    <t>Զովունի գյուղի մանկապարտեզ ՀՈԱԿ</t>
  </si>
  <si>
    <t>Զովունիի մշակութային կենտրոն ՀՈԱԿ</t>
  </si>
  <si>
    <t>Օվալ մեծ ափսե</t>
  </si>
  <si>
    <t>Օվալ փոքր ափսե</t>
  </si>
  <si>
    <t>&lt;&lt;Քասախի &lt;&lt;Արուսյակ &gt;&gt; մանկապարտեզ&gt;&gt; ՀՈԱԿ</t>
  </si>
  <si>
    <t>Օբյեկտի անվանումը և համառոտ բնութագիրը</t>
  </si>
  <si>
    <t>Թողարկման</t>
  </si>
  <si>
    <t>Համարը</t>
  </si>
  <si>
    <t>Հաշվապահական հաշվառման      տվյալներով</t>
  </si>
  <si>
    <t xml:space="preserve">(կառուցման)
տարեթիվը
</t>
  </si>
  <si>
    <t>գույքային</t>
  </si>
  <si>
    <t>քանակը</t>
  </si>
  <si>
    <t>արժեքը (դրամ)</t>
  </si>
  <si>
    <t>Գրապահարան 150*100*50սմ 2021</t>
  </si>
  <si>
    <t>2021</t>
  </si>
  <si>
    <t>2188</t>
  </si>
  <si>
    <t>Գրասեղան 2021</t>
  </si>
  <si>
    <t>2193</t>
  </si>
  <si>
    <t>Ուսուցչական աթոռ 2021</t>
  </si>
  <si>
    <t>2200</t>
  </si>
  <si>
    <t>Գորգ 2x3 նոր</t>
  </si>
  <si>
    <t>2033</t>
  </si>
  <si>
    <t>Գրասեղան տնօրենի 2021</t>
  </si>
  <si>
    <t>2254</t>
  </si>
  <si>
    <t>Ղեկավարի աթոռ հոլովակավոր 2021</t>
  </si>
  <si>
    <t>2255</t>
  </si>
  <si>
    <t>Գրասենյակային պահարան ապակե դռներով 2022</t>
  </si>
  <si>
    <t>2022</t>
  </si>
  <si>
    <t>2284</t>
  </si>
  <si>
    <t>Գրասենյակային պահարան դռներով 2022</t>
  </si>
  <si>
    <t>2285</t>
  </si>
  <si>
    <t>Գրապահարան ապակե դռնեով 2022</t>
  </si>
  <si>
    <t>2287</t>
  </si>
  <si>
    <t>Գրապահարան 2022</t>
  </si>
  <si>
    <t>2288</t>
  </si>
  <si>
    <t>Գրապահարան 170*50*50սմ 2021</t>
  </si>
  <si>
    <t>2176</t>
  </si>
  <si>
    <t>2201</t>
  </si>
  <si>
    <t>Բազկաթոռ-աթոռ</t>
  </si>
  <si>
    <t>1288</t>
  </si>
  <si>
    <t>Բացովի մանկ. մահճ. ներքն.</t>
  </si>
  <si>
    <t>2016</t>
  </si>
  <si>
    <t>1631</t>
  </si>
  <si>
    <t>1632</t>
  </si>
  <si>
    <t>Գրասեղան ուսուցչական</t>
  </si>
  <si>
    <t>1653</t>
  </si>
  <si>
    <t>Հեռահար ջերմաչափ LW FT 118</t>
  </si>
  <si>
    <t>1985</t>
  </si>
  <si>
    <t>Սեղան մատուցարան 2021</t>
  </si>
  <si>
    <t>2072</t>
  </si>
  <si>
    <t>2187</t>
  </si>
  <si>
    <t>Գրապահրան դեղապահարան 70*90*40սմ 2021</t>
  </si>
  <si>
    <t>2189</t>
  </si>
  <si>
    <t>2202</t>
  </si>
  <si>
    <t>Գեղանկար</t>
  </si>
  <si>
    <t>1988</t>
  </si>
  <si>
    <t>336</t>
  </si>
  <si>
    <t>337</t>
  </si>
  <si>
    <t>338</t>
  </si>
  <si>
    <t>339</t>
  </si>
  <si>
    <t>Սեղան-մատուցարան</t>
  </si>
  <si>
    <t>554</t>
  </si>
  <si>
    <t>Կաթսա չժանգոտվող պողպատից</t>
  </si>
  <si>
    <t>1263</t>
  </si>
  <si>
    <t>Թեյնիկ չժանգոտվող պողպատից</t>
  </si>
  <si>
    <t>1269</t>
  </si>
  <si>
    <t>1299</t>
  </si>
  <si>
    <t>Կաթսա ալյումինե 12լ</t>
  </si>
  <si>
    <t>1307</t>
  </si>
  <si>
    <t>1308</t>
  </si>
  <si>
    <t>Կաթսա ալյումինե 20լ</t>
  </si>
  <si>
    <t>1309</t>
  </si>
  <si>
    <t>Կաթսա ալյումինե 40 լ</t>
  </si>
  <si>
    <t>1311</t>
  </si>
  <si>
    <t>1312</t>
  </si>
  <si>
    <t>1313</t>
  </si>
  <si>
    <t>1314</t>
  </si>
  <si>
    <t>Տապակա ալյումինե</t>
  </si>
  <si>
    <t>1315</t>
  </si>
  <si>
    <t>1316</t>
  </si>
  <si>
    <t>Փլավքամիչ մեծ 7 լ</t>
  </si>
  <si>
    <t>1320</t>
  </si>
  <si>
    <t>Փլավքամիչ մեծ 3 լ</t>
  </si>
  <si>
    <t>1321</t>
  </si>
  <si>
    <t>2015</t>
  </si>
  <si>
    <t>1491</t>
  </si>
  <si>
    <t>Սառնարան «Սամսունգ»</t>
  </si>
  <si>
    <t>1519</t>
  </si>
  <si>
    <t>գազի կաթսա BOSCH EXCLUSIV ZWC 35-3MFA 35ԿՎ</t>
  </si>
  <si>
    <t>2010</t>
  </si>
  <si>
    <t>1635</t>
  </si>
  <si>
    <t>1636</t>
  </si>
  <si>
    <t>1637</t>
  </si>
  <si>
    <t>Ջեռուցման համակարգեր</t>
  </si>
  <si>
    <t>1638</t>
  </si>
  <si>
    <t>Գազօջախ 4աչք GRILL MASTER F4PG/800</t>
  </si>
  <si>
    <t>1639</t>
  </si>
  <si>
    <t>Սալօջախ էլ. EP-4ZHS ABAT</t>
  </si>
  <si>
    <t>1640</t>
  </si>
  <si>
    <t>Սեղան աշխատանքային չ/պ տակի դարակով 1400*700**850</t>
  </si>
  <si>
    <t>1641</t>
  </si>
  <si>
    <t>1642</t>
  </si>
  <si>
    <t>1643</t>
  </si>
  <si>
    <t>Լվացարան մետաղյա 2 թաս չ/պ ձախակոմյան չորացուցիչով 1700*700*850</t>
  </si>
  <si>
    <t>1644</t>
  </si>
  <si>
    <t>Լվացարան մետաղյա  չ/պ 1 թաս խորը ձախ. չորացուցիչով 1700*700*850</t>
  </si>
  <si>
    <t>1645</t>
  </si>
  <si>
    <t>Սեղան աշխատանքային չ/պ սլայդ դռներով 1200*700*850</t>
  </si>
  <si>
    <t>1646</t>
  </si>
  <si>
    <t>Դարակաշար 4 հարկ 1200*600*1800</t>
  </si>
  <si>
    <t>1647</t>
  </si>
  <si>
    <t>Սառնարան և սառցախցիկ BOSH KGV36NW 1AR</t>
  </si>
  <si>
    <t>1989</t>
  </si>
  <si>
    <t>Սառցարան MIDEA HS185</t>
  </si>
  <si>
    <t>1992</t>
  </si>
  <si>
    <t>ELAR  Գազի անվտանգության ազդանշանային սարք</t>
  </si>
  <si>
    <t>2282</t>
  </si>
  <si>
    <t>F/ Փական անջատիչ 1 1/4</t>
  </si>
  <si>
    <t>2283</t>
  </si>
  <si>
    <t>Դեկորատիվ վարագույր 25 մ-ոց</t>
  </si>
  <si>
    <t>1327</t>
  </si>
  <si>
    <t>Դաշնամուրի փափուկ աթոռ</t>
  </si>
  <si>
    <t>1329</t>
  </si>
  <si>
    <t>1330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</si>
  <si>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</si>
  <si>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</si>
  <si>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</si>
  <si>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</si>
  <si>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</si>
  <si>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</si>
  <si>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</si>
  <si>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</si>
  <si>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</si>
  <si>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</si>
  <si>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</si>
  <si>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</si>
  <si>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</si>
  <si>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</si>
  <si>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</si>
  <si>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</si>
  <si>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</si>
  <si>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</si>
  <si>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</si>
  <si>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</si>
  <si>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</si>
  <si>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</si>
  <si>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</si>
  <si>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</si>
  <si>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</si>
  <si>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</si>
  <si>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</si>
  <si>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</si>
  <si>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</si>
  <si>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</si>
  <si>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</si>
  <si>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</si>
  <si>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</si>
  <si>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</si>
  <si>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</si>
  <si>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</si>
  <si>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</si>
  <si>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</si>
  <si>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</si>
  <si>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</si>
  <si>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</si>
  <si>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</si>
  <si>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</si>
  <si>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</si>
  <si>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</si>
  <si>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</si>
  <si>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</si>
  <si>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Պլաստմասե աթոռներ</t>
  </si>
  <si>
    <t>1385</t>
  </si>
  <si>
    <t>1386</t>
  </si>
  <si>
    <t>1387</t>
  </si>
  <si>
    <t>1388</t>
  </si>
  <si>
    <t>1389</t>
  </si>
  <si>
    <t>1390</t>
  </si>
  <si>
    <t>1391</t>
  </si>
  <si>
    <t>Դաշնամուր «Էստոնիա»</t>
  </si>
  <si>
    <t>1537</t>
  </si>
  <si>
    <t>դահլիճային աթոռ նոր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</si>
  <si>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</si>
  <si>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</si>
  <si>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</si>
  <si>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</si>
  <si>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</si>
  <si>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</si>
  <si>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</si>
  <si>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</si>
  <si>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</si>
  <si>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</si>
  <si>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</si>
  <si>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</si>
  <si>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</si>
  <si>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</si>
  <si>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</si>
  <si>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</si>
  <si>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</si>
  <si>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</si>
  <si>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</si>
  <si>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</si>
  <si>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Գորգ 4x6 նոր</t>
  </si>
  <si>
    <t>2029</t>
  </si>
  <si>
    <t xml:space="preserve">Արհեստական տոնածառ 270սմ-ոց Taiwan </t>
  </si>
  <si>
    <t>2279</t>
  </si>
  <si>
    <t>1539</t>
  </si>
  <si>
    <t>Արդուկ Tefal FV4993E0</t>
  </si>
  <si>
    <t>1990</t>
  </si>
  <si>
    <t>1538</t>
  </si>
  <si>
    <t>Շվեդական պատի մեծ կահույք</t>
  </si>
  <si>
    <t>1540</t>
  </si>
  <si>
    <t>Շվեդական պատի փոքր կահույք</t>
  </si>
  <si>
    <t>1541</t>
  </si>
  <si>
    <t>ՄԱՆԿԱԿԱԱՆ  ԳՈՒՆԱՎՈՐ ՍԵՂԱՆ Հ1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</si>
  <si>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</si>
  <si>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</si>
  <si>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</si>
  <si>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</si>
  <si>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</si>
  <si>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</si>
  <si>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</si>
  <si>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</si>
  <si>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</si>
  <si>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</si>
  <si>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</si>
  <si>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</si>
  <si>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ՄԱՆԿԱԿԱՆ ԳՈՒՆԱՎՈՐ ՆՍՏԱՐԱՆ Հ1</t>
  </si>
  <si>
    <t>2005</t>
  </si>
  <si>
    <t>2006</t>
  </si>
  <si>
    <t>2007</t>
  </si>
  <si>
    <t>2008</t>
  </si>
  <si>
    <t>2009</t>
  </si>
  <si>
    <t>2011</t>
  </si>
  <si>
    <t>2012</t>
  </si>
  <si>
    <t>2013</t>
  </si>
  <si>
    <t>2014</t>
  </si>
  <si>
    <t>2017</t>
  </si>
  <si>
    <t>2018</t>
  </si>
  <si>
    <t>2019</t>
  </si>
  <si>
    <t>2020</t>
  </si>
  <si>
    <t>2023</t>
  </si>
  <si>
    <t>2024</t>
  </si>
  <si>
    <t>2025</t>
  </si>
  <si>
    <t>2026</t>
  </si>
  <si>
    <t>2027</t>
  </si>
  <si>
    <t>2028</t>
  </si>
  <si>
    <t>Գազի հաշվիչ G 10</t>
  </si>
  <si>
    <t>1492</t>
  </si>
  <si>
    <t>1627</t>
  </si>
  <si>
    <t>1628</t>
  </si>
  <si>
    <t>1629</t>
  </si>
  <si>
    <t>1630</t>
  </si>
  <si>
    <t>մահճակալ մեկհարկանի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</si>
  <si>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</si>
  <si>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</si>
  <si>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</si>
  <si>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</si>
  <si>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</si>
  <si>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</si>
  <si>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</si>
  <si>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</si>
  <si>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</si>
  <si>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</si>
  <si>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</si>
  <si>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</si>
  <si>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</si>
  <si>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</si>
  <si>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</si>
  <si>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</si>
  <si>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</si>
  <si>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</si>
  <si>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</si>
  <si>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</si>
  <si>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</si>
  <si>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</si>
  <si>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</si>
  <si>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</si>
  <si>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</si>
  <si>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</si>
  <si>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</si>
  <si>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</si>
  <si>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</si>
  <si>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</si>
  <si>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</si>
  <si>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</si>
  <si>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</si>
  <si>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</si>
  <si>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</si>
  <si>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</si>
  <si>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զգեստապահարան 5-տեղանոց</t>
  </si>
  <si>
    <t>1837</t>
  </si>
  <si>
    <t>1838</t>
  </si>
  <si>
    <t>1986</t>
  </si>
  <si>
    <t>1987</t>
  </si>
  <si>
    <t>Գորգ 3x5 նոր</t>
  </si>
  <si>
    <t>2030</t>
  </si>
  <si>
    <t>2031</t>
  </si>
  <si>
    <t>Գորգ 3x4 նոր</t>
  </si>
  <si>
    <t>2032</t>
  </si>
  <si>
    <t>1264</t>
  </si>
  <si>
    <t>1270</t>
  </si>
  <si>
    <t>1671</t>
  </si>
  <si>
    <t>1672</t>
  </si>
  <si>
    <t>Մանկական սեղան կլոր</t>
  </si>
  <si>
    <t>1846</t>
  </si>
  <si>
    <t>1847</t>
  </si>
  <si>
    <t>1848</t>
  </si>
  <si>
    <t>1849</t>
  </si>
  <si>
    <t>1850</t>
  </si>
  <si>
    <t>1851</t>
  </si>
  <si>
    <t>1852</t>
  </si>
  <si>
    <t>1648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</si>
  <si>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</si>
  <si>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</si>
  <si>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</si>
  <si>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</si>
  <si>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</si>
  <si>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</si>
  <si>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</si>
  <si>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</si>
  <si>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</si>
  <si>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</si>
  <si>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</si>
  <si>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</si>
  <si>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</si>
  <si>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</si>
  <si>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</si>
  <si>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</si>
  <si>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</si>
  <si>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</si>
  <si>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</si>
  <si>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</si>
  <si>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</si>
  <si>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</si>
  <si>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</si>
  <si>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</si>
  <si>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</si>
  <si>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Մանկական աթոռ նոր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</si>
  <si>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</si>
  <si>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</si>
  <si>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</si>
  <si>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</si>
  <si>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</si>
  <si>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</si>
  <si>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</si>
  <si>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</si>
  <si>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</si>
  <si>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</si>
  <si>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</si>
  <si>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</si>
  <si>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</si>
  <si>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</si>
  <si>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</si>
  <si>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</si>
  <si>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</si>
  <si>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</si>
  <si>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</si>
  <si>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</si>
  <si>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</si>
  <si>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</si>
  <si>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</si>
  <si>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</si>
  <si>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</si>
  <si>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</si>
  <si>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</si>
  <si>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</si>
  <si>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</si>
  <si>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</si>
  <si>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Պահարան գունավոր նոր</t>
  </si>
  <si>
    <t>1959</t>
  </si>
  <si>
    <t>Խոհանոցային պահարան նոր</t>
  </si>
  <si>
    <t>1984</t>
  </si>
  <si>
    <t>Անձրևանոց 300*300 սմ</t>
  </si>
  <si>
    <t>2034</t>
  </si>
  <si>
    <t>Պահարան մեծ 2021</t>
  </si>
  <si>
    <t>2256</t>
  </si>
  <si>
    <t>1265</t>
  </si>
  <si>
    <t>1271</t>
  </si>
  <si>
    <t>1595</t>
  </si>
  <si>
    <t>1649</t>
  </si>
  <si>
    <t>1669</t>
  </si>
  <si>
    <t>1670</t>
  </si>
  <si>
    <t>Խաղալիքներ պահարան</t>
  </si>
  <si>
    <t>1678</t>
  </si>
  <si>
    <t>Գրապահարան նոր</t>
  </si>
  <si>
    <t>1682</t>
  </si>
  <si>
    <t>մահճակալ երկհարկանի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</si>
  <si>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</si>
  <si>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</si>
  <si>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</si>
  <si>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</si>
  <si>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</si>
  <si>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</si>
  <si>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</si>
  <si>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</si>
  <si>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</si>
  <si>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</si>
  <si>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</si>
  <si>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</si>
  <si>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1781</t>
  </si>
  <si>
    <t>1782</t>
  </si>
  <si>
    <t>1828</t>
  </si>
  <si>
    <t>1829</t>
  </si>
  <si>
    <t>1830</t>
  </si>
  <si>
    <t>1831</t>
  </si>
  <si>
    <t>1832</t>
  </si>
  <si>
    <t>1860</t>
  </si>
  <si>
    <t>1861</t>
  </si>
  <si>
    <t>1862</t>
  </si>
  <si>
    <t>1863</t>
  </si>
  <si>
    <t>1864</t>
  </si>
  <si>
    <t>1865</t>
  </si>
  <si>
    <t>1866</t>
  </si>
  <si>
    <t>1868</t>
  </si>
  <si>
    <t>մանկական աթոռ նոր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</si>
  <si>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</si>
  <si>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</si>
  <si>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</si>
  <si>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</si>
  <si>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</si>
  <si>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</si>
  <si>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</si>
  <si>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</si>
  <si>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</si>
  <si>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</si>
  <si>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</si>
  <si>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</si>
  <si>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</si>
  <si>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</si>
  <si>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</si>
  <si>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</si>
  <si>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</si>
  <si>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</si>
  <si>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</si>
  <si>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</si>
  <si>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</si>
  <si>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</si>
  <si>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</si>
  <si>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</si>
  <si>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</si>
  <si>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</si>
  <si>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</si>
  <si>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</si>
  <si>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</si>
  <si>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</si>
  <si>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1960</t>
  </si>
  <si>
    <t>Պահարան 2 նոր</t>
  </si>
  <si>
    <t>1964</t>
  </si>
  <si>
    <t>Սրբիչների պահարան կախիչներով նոր</t>
  </si>
  <si>
    <t>1968</t>
  </si>
  <si>
    <t>1969</t>
  </si>
  <si>
    <t>1970</t>
  </si>
  <si>
    <t>Խոհանոցային պահարան մեծ, նոր</t>
  </si>
  <si>
    <t>1981</t>
  </si>
  <si>
    <t>Անձրևանոց 300*300սմ</t>
  </si>
  <si>
    <t>2035</t>
  </si>
  <si>
    <t>Գրապահարան 200*90*50 սմ 2021</t>
  </si>
  <si>
    <t>2180</t>
  </si>
  <si>
    <t>2257</t>
  </si>
  <si>
    <t>1266</t>
  </si>
  <si>
    <t>1272</t>
  </si>
  <si>
    <t>1596</t>
  </si>
  <si>
    <t>1650</t>
  </si>
  <si>
    <t>1673</t>
  </si>
  <si>
    <t>1674</t>
  </si>
  <si>
    <t>1679</t>
  </si>
  <si>
    <t>1681</t>
  </si>
  <si>
    <t>երկհարկանի մահճակալ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</si>
  <si>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</si>
  <si>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</si>
  <si>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</si>
  <si>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</si>
  <si>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</si>
  <si>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</si>
  <si>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</si>
  <si>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</si>
  <si>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</si>
  <si>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</si>
  <si>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</si>
  <si>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</si>
  <si>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1779</t>
  </si>
  <si>
    <t>1780</t>
  </si>
  <si>
    <t>1824</t>
  </si>
  <si>
    <t>1825</t>
  </si>
  <si>
    <t>1826</t>
  </si>
  <si>
    <t>1827</t>
  </si>
  <si>
    <t>1853</t>
  </si>
  <si>
    <t>1854</t>
  </si>
  <si>
    <t>1855</t>
  </si>
  <si>
    <t>1856</t>
  </si>
  <si>
    <t>1857</t>
  </si>
  <si>
    <t>1858</t>
  </si>
  <si>
    <t>1859</t>
  </si>
  <si>
    <t>1867</t>
  </si>
  <si>
    <t>Մանական աթոռ նոր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</si>
  <si>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</si>
  <si>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</si>
  <si>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</si>
  <si>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</si>
  <si>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</si>
  <si>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</si>
  <si>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</si>
  <si>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</si>
  <si>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</si>
  <si>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</si>
  <si>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</si>
  <si>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</si>
  <si>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</si>
  <si>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</si>
  <si>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</si>
  <si>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</si>
  <si>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</si>
  <si>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</si>
  <si>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</si>
  <si>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</si>
  <si>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</si>
  <si>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</si>
  <si>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</si>
  <si>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</si>
  <si>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</si>
  <si>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</si>
  <si>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</si>
  <si>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</si>
  <si>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</si>
  <si>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</si>
  <si>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1961</t>
  </si>
  <si>
    <t>1965</t>
  </si>
  <si>
    <t>1971</t>
  </si>
  <si>
    <t>1972</t>
  </si>
  <si>
    <t>1973</t>
  </si>
  <si>
    <t>Խոհանոցի պահարան նոր</t>
  </si>
  <si>
    <t>1982</t>
  </si>
  <si>
    <t>2036</t>
  </si>
  <si>
    <t>գրապահարան 200*90*50սմ 2021</t>
  </si>
  <si>
    <t>2181</t>
  </si>
  <si>
    <t>2258</t>
  </si>
  <si>
    <t>838</t>
  </si>
  <si>
    <t>1267</t>
  </si>
  <si>
    <t>1273</t>
  </si>
  <si>
    <t>Մանկական աթոռներ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</si>
  <si>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</si>
  <si>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</si>
  <si>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</si>
  <si>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</si>
  <si>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</si>
  <si>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</si>
  <si>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</si>
  <si>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</si>
  <si>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</si>
  <si>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</si>
  <si>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</si>
  <si>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</si>
  <si>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</si>
  <si>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</si>
  <si>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</si>
  <si>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</si>
  <si>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</si>
  <si>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</si>
  <si>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</si>
  <si>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</si>
  <si>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</si>
  <si>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</si>
  <si>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</si>
  <si>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</si>
  <si>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</si>
  <si>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</si>
  <si>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</si>
  <si>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</si>
  <si>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</si>
  <si>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</si>
  <si>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</si>
  <si>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</si>
  <si>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</si>
  <si>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</si>
  <si>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</si>
  <si>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</si>
  <si>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</si>
  <si>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</si>
  <si>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1597</t>
  </si>
  <si>
    <t>Մանկական սեղաններ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</si>
  <si>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</si>
  <si>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</si>
  <si>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</si>
  <si>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</si>
  <si>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</si>
  <si>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</si>
  <si>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</si>
  <si>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</si>
  <si>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</si>
  <si>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</si>
  <si>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</si>
  <si>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</si>
  <si>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Հեռուստացույց TCL 32</t>
  </si>
  <si>
    <t>1626</t>
  </si>
  <si>
    <t>1651</t>
  </si>
  <si>
    <t>1675</t>
  </si>
  <si>
    <t>1676</t>
  </si>
  <si>
    <t>1683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</si>
  <si>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</si>
  <si>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</si>
  <si>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</si>
  <si>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</si>
  <si>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</si>
  <si>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</si>
  <si>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</si>
  <si>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</si>
  <si>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</si>
  <si>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</si>
  <si>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</si>
  <si>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</si>
  <si>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</si>
  <si>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1833</t>
  </si>
  <si>
    <t>1834</t>
  </si>
  <si>
    <t>1835</t>
  </si>
  <si>
    <t>1836</t>
  </si>
  <si>
    <t>1962</t>
  </si>
  <si>
    <t>1966</t>
  </si>
  <si>
    <t>Սրբիչների պահարան կախիչներով</t>
  </si>
  <si>
    <t>1974</t>
  </si>
  <si>
    <t>1975</t>
  </si>
  <si>
    <t>1983</t>
  </si>
  <si>
    <t>2037</t>
  </si>
  <si>
    <t>2182</t>
  </si>
  <si>
    <t>2259</t>
  </si>
  <si>
    <t>1268</t>
  </si>
  <si>
    <t>1274</t>
  </si>
  <si>
    <t>1399</t>
  </si>
  <si>
    <t>Հեռուստացույց JVC LT-39M690S</t>
  </si>
  <si>
    <t>1991</t>
  </si>
  <si>
    <t>2038</t>
  </si>
  <si>
    <t>2183</t>
  </si>
  <si>
    <t>2260</t>
  </si>
  <si>
    <t>1652</t>
  </si>
  <si>
    <t xml:space="preserve">Մանկավարժի աթոռ </t>
  </si>
  <si>
    <t>1667</t>
  </si>
  <si>
    <t>1668</t>
  </si>
  <si>
    <t>1677</t>
  </si>
  <si>
    <t>1680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</si>
  <si>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</si>
  <si>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</si>
  <si>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</si>
  <si>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</si>
  <si>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</si>
  <si>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</si>
  <si>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</si>
  <si>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</si>
  <si>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</si>
  <si>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</si>
  <si>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</si>
  <si>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</si>
  <si>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</si>
  <si>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1819</t>
  </si>
  <si>
    <t>1820</t>
  </si>
  <si>
    <t>1821</t>
  </si>
  <si>
    <t>1822</t>
  </si>
  <si>
    <t>1823</t>
  </si>
  <si>
    <t>1839</t>
  </si>
  <si>
    <t>1840</t>
  </si>
  <si>
    <t>1841</t>
  </si>
  <si>
    <t>1842</t>
  </si>
  <si>
    <t>1843</t>
  </si>
  <si>
    <t>1844</t>
  </si>
  <si>
    <t>1845</t>
  </si>
  <si>
    <t>1963</t>
  </si>
  <si>
    <t>1967</t>
  </si>
  <si>
    <t>1977</t>
  </si>
  <si>
    <t>1979</t>
  </si>
  <si>
    <t>Խոհանոցային պահարան մեծ ,նոր</t>
  </si>
  <si>
    <t>1980</t>
  </si>
  <si>
    <t xml:space="preserve">Համակարգիչ, մոնիտոր, ստեղ., մկնիկ Lenovo </t>
  </si>
  <si>
    <t>1633</t>
  </si>
  <si>
    <t>Անխափան սնուցման սարք BX700UI</t>
  </si>
  <si>
    <t>1634</t>
  </si>
  <si>
    <t xml:space="preserve">Աշխատանքային սեղան դիմադիրով 2022 </t>
  </si>
  <si>
    <t>2286</t>
  </si>
  <si>
    <t>1478</t>
  </si>
  <si>
    <t>1479</t>
  </si>
  <si>
    <t>Շերտավարագույր 25 քմ</t>
  </si>
  <si>
    <t>1481</t>
  </si>
  <si>
    <t>ԴՎԴ նվագարկիչ GeFox</t>
  </si>
  <si>
    <t>1482</t>
  </si>
  <si>
    <t>Հեռուստացույցի, ԴՎԴ-ի տակդիր Maxicom</t>
  </si>
  <si>
    <t>1483</t>
  </si>
  <si>
    <t>Լվացարան մեկ տեղանոց ստալիշնիցայով</t>
  </si>
  <si>
    <t>1485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</si>
  <si>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</si>
  <si>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</si>
  <si>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</si>
  <si>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</si>
  <si>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</si>
  <si>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</si>
  <si>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</si>
  <si>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</si>
  <si>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</si>
  <si>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</si>
  <si>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Մանկական բազմոց</t>
  </si>
  <si>
    <t>1623</t>
  </si>
  <si>
    <t>1624</t>
  </si>
  <si>
    <t>1625</t>
  </si>
  <si>
    <t>Մահճակալ երկհարկանի 2021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</si>
  <si>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</si>
  <si>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</si>
  <si>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</si>
  <si>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</si>
  <si>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</si>
  <si>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</si>
  <si>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</si>
  <si>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</si>
  <si>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</si>
  <si>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</si>
  <si>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</si>
  <si>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</si>
  <si>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</si>
  <si>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</si>
  <si>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</si>
  <si>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</si>
  <si>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</si>
  <si>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Մանկական աթոռներ վերանորոգված 2021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</si>
  <si>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</si>
  <si>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</si>
  <si>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</si>
  <si>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</si>
  <si>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</si>
  <si>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</si>
  <si>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</si>
  <si>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</si>
  <si>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</si>
  <si>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</si>
  <si>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</si>
  <si>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</si>
  <si>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</si>
  <si>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</si>
  <si>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</si>
  <si>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</si>
  <si>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</si>
  <si>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</si>
  <si>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</si>
  <si>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</si>
  <si>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</si>
  <si>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</si>
  <si>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</si>
  <si>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</si>
  <si>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</si>
  <si>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</si>
  <si>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</si>
  <si>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</si>
  <si>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</si>
  <si>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</si>
  <si>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</si>
  <si>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</si>
  <si>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</si>
  <si>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</si>
  <si>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Մանկական սեղան կլոր ռեզինով 2021</t>
  </si>
  <si>
    <t>2222</t>
  </si>
  <si>
    <t>2223</t>
  </si>
  <si>
    <t>2224</t>
  </si>
  <si>
    <t>2225</t>
  </si>
  <si>
    <t>2226</t>
  </si>
  <si>
    <t>2227</t>
  </si>
  <si>
    <t>2228</t>
  </si>
  <si>
    <t>Սպիտակեղենի պահարան 2021</t>
  </si>
  <si>
    <t>2074</t>
  </si>
  <si>
    <t>Վերանորոգված մանկական աթոռներ 2021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</si>
  <si>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</si>
  <si>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</si>
  <si>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</si>
  <si>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</si>
  <si>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</si>
  <si>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</si>
  <si>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</si>
  <si>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</si>
  <si>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</si>
  <si>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</si>
  <si>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</si>
  <si>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</si>
  <si>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</si>
  <si>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</si>
  <si>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</si>
  <si>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</si>
  <si>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</si>
  <si>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</si>
  <si>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</si>
  <si>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</si>
  <si>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</si>
  <si>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</si>
  <si>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</si>
  <si>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</si>
  <si>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</si>
  <si>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</si>
  <si>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</si>
  <si>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</si>
  <si>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</si>
  <si>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</si>
  <si>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</si>
  <si>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</si>
  <si>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</si>
  <si>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Գրապահարան 2021</t>
  </si>
  <si>
    <t>2178</t>
  </si>
  <si>
    <t>Գարապահարան 200*90*50սմ 2021</t>
  </si>
  <si>
    <t>2185</t>
  </si>
  <si>
    <t>2191</t>
  </si>
  <si>
    <t>Ուսոցչական աթոռ 2021</t>
  </si>
  <si>
    <t>2196</t>
  </si>
  <si>
    <t>2197</t>
  </si>
  <si>
    <t>Խաղալիքների պահարան 2021</t>
  </si>
  <si>
    <t>2204</t>
  </si>
  <si>
    <t>Զգեստապահարան 2021</t>
  </si>
  <si>
    <t>2212</t>
  </si>
  <si>
    <t>2213</t>
  </si>
  <si>
    <t>2214</t>
  </si>
  <si>
    <t>2215</t>
  </si>
  <si>
    <t>2239</t>
  </si>
  <si>
    <t>2240</t>
  </si>
  <si>
    <t>2241</t>
  </si>
  <si>
    <t>2242</t>
  </si>
  <si>
    <t>2243</t>
  </si>
  <si>
    <t>2244</t>
  </si>
  <si>
    <t>2245</t>
  </si>
  <si>
    <t>2246</t>
  </si>
  <si>
    <t>2263</t>
  </si>
  <si>
    <t>2264</t>
  </si>
  <si>
    <t>Սրբիչների պահարան կախիչներով 2021</t>
  </si>
  <si>
    <t>2273</t>
  </si>
  <si>
    <t>2274</t>
  </si>
  <si>
    <t>2275</t>
  </si>
  <si>
    <t>Մանկական մահճակալ 3տեղանոց 130/65,2022թ</t>
  </si>
  <si>
    <t>2280</t>
  </si>
  <si>
    <t>2281</t>
  </si>
  <si>
    <t>2192</t>
  </si>
  <si>
    <t>2198</t>
  </si>
  <si>
    <t>2199</t>
  </si>
  <si>
    <t>2205</t>
  </si>
  <si>
    <t>2216</t>
  </si>
  <si>
    <t>2217</t>
  </si>
  <si>
    <t>2218</t>
  </si>
  <si>
    <t>2219</t>
  </si>
  <si>
    <t>2220</t>
  </si>
  <si>
    <t>2221</t>
  </si>
  <si>
    <t>Մանական սեղան կլոր ռեզինով 2021</t>
  </si>
  <si>
    <t>2247</t>
  </si>
  <si>
    <t>2248</t>
  </si>
  <si>
    <t>2249</t>
  </si>
  <si>
    <t>2250</t>
  </si>
  <si>
    <t>2251</t>
  </si>
  <si>
    <t>2252</t>
  </si>
  <si>
    <t>2253</t>
  </si>
  <si>
    <t>2265</t>
  </si>
  <si>
    <t>2266</t>
  </si>
  <si>
    <t xml:space="preserve">Սրբիչների պահարան կախիչներով 2021 </t>
  </si>
  <si>
    <t>2276</t>
  </si>
  <si>
    <t>2277</t>
  </si>
  <si>
    <t>2278</t>
  </si>
  <si>
    <t>56</t>
  </si>
  <si>
    <t>73</t>
  </si>
  <si>
    <t>75</t>
  </si>
  <si>
    <t>95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</si>
  <si>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</si>
  <si>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</si>
  <si>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</si>
  <si>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</si>
  <si>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</si>
  <si>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</si>
  <si>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</si>
  <si>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</si>
  <si>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</si>
  <si>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</si>
  <si>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</si>
  <si>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</si>
  <si>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</si>
  <si>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</si>
  <si>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</si>
  <si>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</si>
  <si>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</si>
  <si>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</si>
  <si>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</si>
  <si>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</si>
  <si>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</si>
  <si>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</si>
  <si>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</si>
  <si>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</si>
  <si>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</si>
  <si>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</si>
  <si>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</si>
  <si>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</si>
  <si>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</si>
  <si>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</si>
  <si>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</si>
  <si>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</si>
  <si>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</si>
  <si>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</si>
  <si>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</si>
  <si>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</si>
  <si>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</si>
  <si>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</si>
  <si>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</si>
  <si>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</si>
  <si>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</si>
  <si>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</si>
  <si>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</si>
  <si>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</si>
  <si>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</si>
  <si>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</si>
  <si>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</si>
  <si>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</si>
  <si>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</si>
  <si>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</si>
  <si>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</si>
  <si>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</si>
  <si>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</si>
  <si>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</si>
  <si>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</si>
  <si>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</si>
  <si>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</si>
  <si>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</si>
  <si>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</si>
  <si>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</si>
  <si>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</si>
  <si>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</si>
  <si>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</si>
  <si>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</si>
  <si>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</si>
  <si>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</si>
  <si>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</si>
  <si>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</si>
  <si>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</si>
  <si>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</si>
  <si>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189</t>
  </si>
  <si>
    <t>190</t>
  </si>
  <si>
    <t>191</t>
  </si>
  <si>
    <t>194</t>
  </si>
  <si>
    <t>195</t>
  </si>
  <si>
    <t>196</t>
  </si>
  <si>
    <t>201</t>
  </si>
  <si>
    <t>Ձեռք բերման տարեթիվ</t>
  </si>
  <si>
    <t>Չափի միավոր</t>
  </si>
  <si>
    <t>¼ÇÉ-ØØ¼-4502</t>
  </si>
  <si>
    <t>²Õµ³ñÏÕ</t>
  </si>
  <si>
    <t>Ê³Õ³ë»Õ³Ý</t>
  </si>
  <si>
    <t>æñÇ åáÙåÇ ß³ñÅÇã</t>
  </si>
  <si>
    <t>äáÙå NDB 500/70</t>
  </si>
  <si>
    <t>Þ³ñÅÇã 160KB 1500åï</t>
  </si>
  <si>
    <t>äáÙå NDB 320/50</t>
  </si>
  <si>
    <t>Î³ÉáÝÏ³</t>
  </si>
  <si>
    <t>Ko-413 ·³½ 53 ³Õµ³ï.</t>
  </si>
  <si>
    <t>²íïáÙ»ù»Ý³  GAZ  2410</t>
  </si>
  <si>
    <t>¼ÇÉ KO-449-10 աղբատար</t>
  </si>
  <si>
    <t xml:space="preserve">Ø»ù»Ý³  MDK </t>
  </si>
  <si>
    <t>îñ³Ïïáñ Êî¼</t>
  </si>
  <si>
    <t>¶ñ»Û¹»ñ</t>
  </si>
  <si>
    <t>Îó³ë³ÛÉ</t>
  </si>
  <si>
    <t>îñ³Ïïáñ</t>
  </si>
  <si>
    <t>²Õµ³ñÏÕ Ù»Í</t>
  </si>
  <si>
    <t>Î³ñáõë»É</t>
  </si>
  <si>
    <t>Öá×³Ý³Ï T-³Ó¨</t>
  </si>
  <si>
    <t>Öá×³Ý³Ï 2 ï»Õ³Ýáó</t>
  </si>
  <si>
    <t>Öá×áÝ³Ï 2 ï»Õ³Ýáó</t>
  </si>
  <si>
    <t>Öá×³Ý³Ï 6 ï»Õ³Ýáó</t>
  </si>
  <si>
    <t>Î³Ý·³éÇ Í³ÍÏáó ÷áùñ</t>
  </si>
  <si>
    <t>Î³Ý·³éÇ Í³ÍÏáó Ù»Í</t>
  </si>
  <si>
    <t>Î³Ý·³éÇ Í³ÍÏáó</t>
  </si>
  <si>
    <t>¶»ñ»½Ù³Ýáó</t>
  </si>
  <si>
    <t xml:space="preserve">÷áÕáó³ÛÇÝ Éáõë³íáñáõÃÛáõÝ  </t>
  </si>
  <si>
    <t>ë»Õ³Ý</t>
  </si>
  <si>
    <t>Ýëï³ñ³Ý</t>
  </si>
  <si>
    <t>ë»Õ³Ý ÷áùñ</t>
  </si>
  <si>
    <t>Üëï³ñ³Ý</t>
  </si>
  <si>
    <t>ºñÏ³ÃÛ³ ¿ï³Å»ñÏ³</t>
  </si>
  <si>
    <t>æñÇ µ³Ï</t>
  </si>
  <si>
    <t>Üëï³ñ³Ý (2Ù-ոց)</t>
  </si>
  <si>
    <t>Éí³ó³ñ³Ý å³Ñ³ñ³Ýáí</t>
  </si>
  <si>
    <t>²Õµ³ñÏÕ ÷áùñ</t>
  </si>
  <si>
    <t>²÷ë»</t>
  </si>
  <si>
    <t>²Õ³Ù³Ý</t>
  </si>
  <si>
    <t>²÷ë» Óí³Ó¨ ÓÏ³Ý</t>
  </si>
  <si>
    <t>²÷ë» ÷áùñ</t>
  </si>
  <si>
    <t>²÷ë» ½³ÏáõëÏÇ</t>
  </si>
  <si>
    <t>²÷ë» ½»ÛÃáõÝÇ</t>
  </si>
  <si>
    <t>ä³ï³é³ù³Õ</t>
  </si>
  <si>
    <t>ì³½ Ùñ·Ç</t>
  </si>
  <si>
    <t>ØáËñ³Ù³Ý</t>
  </si>
  <si>
    <t>µ³óÇã</t>
  </si>
  <si>
    <t>ë÷éáó</t>
  </si>
  <si>
    <t>Î³ëïñáõÉÏ³ 40É.</t>
  </si>
  <si>
    <t>Î³ëïñáõÉÏ³ 50É.</t>
  </si>
  <si>
    <t>Î³ëïñáõÉÏ³ 15É.</t>
  </si>
  <si>
    <t>Þ»ñ»÷ ù³÷ÏÇñ</t>
  </si>
  <si>
    <t>Ø»Í ¹³Ý³Ï</t>
  </si>
  <si>
    <t>Ð³óÇ ï³Ëï³Ï</t>
  </si>
  <si>
    <t>êñµÇã »ñ»ëÇ</t>
  </si>
  <si>
    <t>öÉ³íù³Ù óÇÝÏ»</t>
  </si>
  <si>
    <t>êÇÝÇ Ï³åñáÝ»</t>
  </si>
  <si>
    <t>êÇÝÇ Ý»ñÅ»</t>
  </si>
  <si>
    <t>êáõñ×Ç µ³Å³Ï</t>
  </si>
  <si>
    <t xml:space="preserve">êñ×»÷ </t>
  </si>
  <si>
    <t>´³Å³Ï Ù»Í</t>
  </si>
  <si>
    <t>´³Å³Ï ÷áùñ</t>
  </si>
  <si>
    <t>´³Å³Ï µéÝ³Ïáí</t>
  </si>
  <si>
    <t>È³·³Ý Ï³åñáÝ»</t>
  </si>
  <si>
    <t>äáÉÇ ÷³Ûï</t>
  </si>
  <si>
    <t>¶³½ûç³Ë</t>
  </si>
  <si>
    <t>¶³½Ç ËáÕáí³Ï</t>
  </si>
  <si>
    <t>ØáËñ³Ù³Ý Ù»Í</t>
  </si>
  <si>
    <t>¸áõÛÉ</t>
  </si>
  <si>
    <t>²÷ë»Ý»ñÇ å³ëï³íÏ³</t>
  </si>
  <si>
    <t>Î³ñïáýÇÉ Ù³ùñÇã</t>
  </si>
  <si>
    <t xml:space="preserve">Þ»ñï³í³ñ³·áõÛñ  </t>
  </si>
  <si>
    <t>ú¹³÷áËÇã SAMSUNG</t>
  </si>
  <si>
    <t>äáÙå</t>
  </si>
  <si>
    <t>Ñ»éáõëï³óáõÛóÇ ï³Ï¹Çñ</t>
  </si>
  <si>
    <t>³Õµ³ñÏÕ</t>
  </si>
  <si>
    <t>çñÇ ³å³ñ³ï Bosch</t>
  </si>
  <si>
    <t>Ð³·áõëïÇ Ï³ËÇã</t>
  </si>
  <si>
    <t>ö³÷áõÏ Ï³ÑáõÛù</t>
  </si>
  <si>
    <t>Ð»éáõëï³óáõÛóÇ ï³Ï¹Çñ</t>
  </si>
  <si>
    <t>²ÃáéÝ»ñ</t>
  </si>
  <si>
    <t>»Ï»Õ»óáõ ³ñïù. Éáõë³íáñáõÃ.</t>
  </si>
  <si>
    <t>³Õցան  ԶԻԼ KO-449-10</t>
  </si>
  <si>
    <t>4522620</t>
  </si>
  <si>
    <t>³íïá³ßï³ñ³Ï ìê-22-01</t>
  </si>
  <si>
    <t xml:space="preserve">áéá·Ù³Ý ó³Ýó  </t>
  </si>
  <si>
    <t xml:space="preserve">·»ñ»½Ù³ÝáóÇ ó³ÝÏ³å³ï  </t>
  </si>
  <si>
    <t xml:space="preserve">ÏáÛáõÕ³·ÇÍ </t>
  </si>
  <si>
    <t xml:space="preserve">ÏáÛáõÕ³·ÇÍ  </t>
  </si>
  <si>
    <t>ÏáÛáõÕ³·Í»ñÇ ¹Çï³Ñáñ. ë³É</t>
  </si>
  <si>
    <t>ä»ñý»ñ³ïáñ</t>
  </si>
  <si>
    <t>Î³ñáõë»É 4 ï»Õ³Ýáó</t>
  </si>
  <si>
    <t>²ëý³Éï³å³ïփողոցներ</t>
  </si>
  <si>
    <t xml:space="preserve">öáÕáó³ÛÇÝ Éáõë³íáñáõÃÛáõÝ  </t>
  </si>
  <si>
    <t xml:space="preserve">öáÕáó³ÛÇÝ Éáõë³íáñáõÃÛáõÝ </t>
  </si>
  <si>
    <t>´»Ù³Ñ³ñÃ³Ï</t>
  </si>
  <si>
    <t xml:space="preserve">Öá×աÝ³Ï </t>
  </si>
  <si>
    <t>ê³ÑÇã</t>
  </si>
  <si>
    <t>²ëֆ³Éï³å³ï ճանապարհներ</t>
  </si>
  <si>
    <t xml:space="preserve">Փողոցային լուսավորություն </t>
  </si>
  <si>
    <t xml:space="preserve">Խճապատված փողոցներ </t>
  </si>
  <si>
    <t>Ոռոգման ցանց</t>
  </si>
  <si>
    <t>Սելավատարի կառուցում</t>
  </si>
  <si>
    <t>²ëý³Éï³å³ï  փողոց.</t>
  </si>
  <si>
    <t xml:space="preserve">Կոյուղագիծ </t>
  </si>
  <si>
    <t xml:space="preserve"> Կոյուղագիծ</t>
  </si>
  <si>
    <t>ԿոյուղագÇծ</t>
  </si>
  <si>
    <t>Տերյան փողոցի ջրագիծ</t>
  </si>
  <si>
    <t>Զ.Անդրանիկի խմ.ջրագիծ</t>
  </si>
  <si>
    <t>Խոտհնձիչ կոմբայն</t>
  </si>
  <si>
    <t>Էլ. Խոտհնձիչ</t>
  </si>
  <si>
    <t>Պլաստմասե կոճ ճկախսղովակի</t>
  </si>
  <si>
    <t>üáñ¹ ïñ³Ý½Çï</t>
  </si>
  <si>
    <t>»ñÏ³ÃÛ³ óáõó³Ý³Ï</t>
  </si>
  <si>
    <t xml:space="preserve">³ëý³Éï³å³ï  փողոցներ </t>
  </si>
  <si>
    <t xml:space="preserve">Ա½³ï³Ù³ñïÇÏÝ»ñի Ñáõß³Ñ³Ù³ÉÇñÇ ó³ÝÏ³å³ïáõÙ </t>
  </si>
  <si>
    <t>Ա½³ï³Ù³ñïÇÏÝ»ñի Ñáõß³Ñ³Ù³ÉÇñÇ  ë³ÉÇÏ³å³ïáõÙ.</t>
  </si>
  <si>
    <t xml:space="preserve"> ³ëý³Éï³å³ï  փողոցներ</t>
  </si>
  <si>
    <t>¾É»Ïïñ³Ï³Ý ç»éáõóÇã</t>
  </si>
  <si>
    <t>äáÙå Luck 220-240</t>
  </si>
  <si>
    <t>¶³½Ç Ù»Ùµñ³Ý³ÛÇÝ Ñ³ßíÇã C6C</t>
  </si>
  <si>
    <t>Ð³ßíÇã »é³ý³½</t>
  </si>
  <si>
    <t>Éáõë³ïáõ</t>
  </si>
  <si>
    <t>Ø»ÏÝ³ñÏÇã</t>
  </si>
  <si>
    <t xml:space="preserve"> կոյուղագիծ  </t>
  </si>
  <si>
    <t>Կոյուղատարի կոլեկտր</t>
  </si>
  <si>
    <t>Պոմպ կենտրոնախույս</t>
  </si>
  <si>
    <t>Ասֆալտապատ փողոցներ</t>
  </si>
  <si>
    <t>Թուջե մտոց իր կափարիչով</t>
  </si>
  <si>
    <t>Լուսարձակի հսկիչ</t>
  </si>
  <si>
    <t>Երևանյան թաղամասի լուսավորության անցկացում</t>
  </si>
  <si>
    <t>N1 մանկապարտեզի ոռոգման համ. վերանորոգում</t>
  </si>
  <si>
    <t>Բենզինային խոտհնձիչ</t>
  </si>
  <si>
    <t>Խոտնհձիչ</t>
  </si>
  <si>
    <t>Սաֆարյան փողոցի կոյուղու կառուցում</t>
  </si>
  <si>
    <t>Սաֆարյան փողոցի խմելու ջրագծի կառուցում</t>
  </si>
  <si>
    <t>Կանգառի ծածկոց</t>
  </si>
  <si>
    <t>Էլեկտ. Դրուժբա</t>
  </si>
  <si>
    <t>Աղբարկղեր</t>
  </si>
  <si>
    <t>Աղ տարածող սարքավորում</t>
  </si>
  <si>
    <t>Մուտքի տեսախցիկներ</t>
  </si>
  <si>
    <t>Կամազ 5320 հիդրոխողովակ</t>
  </si>
  <si>
    <t xml:space="preserve"> էնշեյի յուղի նասոս</t>
  </si>
  <si>
    <t>յուղի ճնշման խողովակ</t>
  </si>
  <si>
    <t xml:space="preserve"> շտոկ</t>
  </si>
  <si>
    <t>Կամազ ԿՕ-415Ա գեներատոր</t>
  </si>
  <si>
    <t>ռիչագ ռեգիլիրով.պրավի լեվի</t>
  </si>
  <si>
    <t xml:space="preserve"> Հիդրավլիկ շտոկ</t>
  </si>
  <si>
    <t xml:space="preserve"> Հիդրոգլան</t>
  </si>
  <si>
    <t xml:space="preserve"> Հիդրավլիկի խողովակ</t>
  </si>
  <si>
    <t>Գծանշում</t>
  </si>
  <si>
    <t>Խաղահրապարակի վերանորոգում</t>
  </si>
  <si>
    <t>Փոսային նորոգում</t>
  </si>
  <si>
    <t>Սղոցած ասֆ.խճապատում</t>
  </si>
  <si>
    <t>Մետաղյա աղբարկղ</t>
  </si>
  <si>
    <t>Հովացուցիչ</t>
  </si>
  <si>
    <t>Փոսային նորոգում և տեղ. Հսկող.</t>
  </si>
  <si>
    <t>ՀՄՊ Հուշարձանի ոռոգման ջր. կառ.</t>
  </si>
  <si>
    <t>գծմ</t>
  </si>
  <si>
    <t xml:space="preserve">Սղոցած ասֆալտով խճապատում </t>
  </si>
  <si>
    <t xml:space="preserve"> Սպանդարյան փողոցի կոյուղագծի կառ.</t>
  </si>
  <si>
    <t>գծ մ</t>
  </si>
  <si>
    <t>Պռոշյան փողոցի կոյուղագծի կառ.</t>
  </si>
  <si>
    <t>Պ. Սևակի 2-րդ փող. Կոյուղ. Վերանորոգում</t>
  </si>
  <si>
    <t>Փողոցների լուսավ. Ցանցի կառուցում</t>
  </si>
  <si>
    <t>Անվադող Կամազ 5320</t>
  </si>
  <si>
    <t>Անվադող Կամազ 415Ա</t>
  </si>
  <si>
    <t>Մարտկոցային մկրատ</t>
  </si>
  <si>
    <t>Բենզինային/ճյուղ կտրող/</t>
  </si>
  <si>
    <t>Շինարարների կոյուղագիծ</t>
  </si>
  <si>
    <t>Գերեզմանոցի ներքին ոռոգման ցանցի կառուցում</t>
  </si>
  <si>
    <t>Մ:Եղվարդեցու 2;3;4 փ-ցների գազաֆիկացում</t>
  </si>
  <si>
    <t>Ասֆալտապատում</t>
  </si>
  <si>
    <t>Թրթուրավոր բուլդուզեր,խորքային փխրեցուցիչ</t>
  </si>
  <si>
    <t>Էքսկավատոր ELAZ,հիդրավլիկ մուրճով FD-5X</t>
  </si>
  <si>
    <t>Ազոտային գութան</t>
  </si>
  <si>
    <t>Մեխանիկական գութան 4 խոփանի</t>
  </si>
  <si>
    <t>Դուպլեքսային -կտրող կախովի խոտհնձիչ</t>
  </si>
  <si>
    <t>Խոտի մամլիչ-հակավորիչ</t>
  </si>
  <si>
    <t>Անիվավոր տրակտոր Ա,2-րդ  քարշակ դասի, կոմունալ հրիչով</t>
  </si>
  <si>
    <t>Մինիամբարձիչ/ցողման խոզանակ,շերեփ,շերեփավոր էքսկավատոր,հիդրոմուրճ</t>
  </si>
  <si>
    <t>Անիվավոր տրակտորXSF,3-րդ քարշակ դասի,կոմունալ հրիչով TX250</t>
  </si>
  <si>
    <t>Եղվարդ քաղաքի զբոսայգու կառուցում</t>
  </si>
  <si>
    <t>Լուսավորության ցանցի վերանորոգում</t>
  </si>
  <si>
    <t>կմ</t>
  </si>
  <si>
    <t>Մովսես Եղվարդեցու  2,3,4 փողոցների գազաֆիկացում</t>
  </si>
  <si>
    <t>Զաքարյան փողոցի հիմնանորոգում</t>
  </si>
  <si>
    <t>Ե/Բ ջրատար  ԼՌ-4</t>
  </si>
  <si>
    <t>Մանկական կառուսել 4 նստատեղ</t>
  </si>
  <si>
    <t>Մանկական ճոճանակ 2 նստատեղ</t>
  </si>
  <si>
    <t>Մանկական  սղարան</t>
  </si>
  <si>
    <t>Մետաղական աղբարկղ</t>
  </si>
  <si>
    <t>Համակարգչի լրակազմ  core 15/DDR4 8GB/SSD 240GB  մկնիկ, ստեցնաշար,մոնիտոր PHILIPS 21.5</t>
  </si>
  <si>
    <t>Անվադող 9․00 R20 I-N 420 MB 14 PR</t>
  </si>
  <si>
    <t>Բազմաֆունկցիոնալ տպող սարք (Canon MF I Sensys MF 237w)</t>
  </si>
  <si>
    <t>Ավտոմեքենա OPEL COMBO 1.6  CNG</t>
  </si>
  <si>
    <t xml:space="preserve">Ավտոմեքենայի անիվներ 9․00 R20 N- 142 MB OМСКШИНА </t>
  </si>
  <si>
    <t>Փողոցների փոսային նորոգում</t>
  </si>
  <si>
    <t>Բենզասղոց</t>
  </si>
  <si>
    <t>Լուսարձակիչ</t>
  </si>
  <si>
    <t>Բալգարկա  3000 w 2300 մմ</t>
  </si>
  <si>
    <t>Մի շարք փողոցների արտաքին լուսավորության ցանցի կառուցում</t>
  </si>
  <si>
    <t>Կոյուղու կառուցում</t>
  </si>
  <si>
    <t>Թեք տանիքների նորոգում</t>
  </si>
  <si>
    <t>շենք</t>
  </si>
  <si>
    <t>Նստարաններ</t>
  </si>
  <si>
    <t>Աղբարկղ մեծ</t>
  </si>
  <si>
    <t>Աղբարկղ փոքր</t>
  </si>
  <si>
    <t>Կանգառների կառուցում և բարեկարգում</t>
  </si>
  <si>
    <t xml:space="preserve"> Սեղանի համակարգիչ</t>
  </si>
  <si>
    <t>Յու պի էս</t>
  </si>
  <si>
    <t>Պերֆերատոր</t>
  </si>
  <si>
    <t>Բենզինային մկրատ</t>
  </si>
  <si>
    <t>Բենզախոտհնձիչ</t>
  </si>
  <si>
    <t>Հորի պոմպ</t>
  </si>
  <si>
    <t>ԶՈՐԱՎԱՆ</t>
  </si>
  <si>
    <t xml:space="preserve">Աթոռ սրահի                                                                                               </t>
  </si>
  <si>
    <t>Սառնարան MIDEA HD598FWST</t>
  </si>
  <si>
    <t>Գազօջախ CG-15112</t>
  </si>
  <si>
    <t>Ափսե սպիտակ ԱՎ-88</t>
  </si>
  <si>
    <t>Ափսե սպիտակ ԱՎ-89</t>
  </si>
  <si>
    <t>Ափսեի տակդիր</t>
  </si>
  <si>
    <t>Խոր ափսե</t>
  </si>
  <si>
    <t>Աղցանաման 1 օպալ</t>
  </si>
  <si>
    <t>Աղցանաման 2 օպալ</t>
  </si>
  <si>
    <t>Աղցանաման 3 կերամիկա</t>
  </si>
  <si>
    <t>Ափսե / պանրի/ կերամիկա</t>
  </si>
  <si>
    <t>Ափսե օպալ</t>
  </si>
  <si>
    <t>Ձկան ափսե</t>
  </si>
  <si>
    <t>Մրգաման</t>
  </si>
  <si>
    <t>Եռահարկ</t>
  </si>
  <si>
    <t>Գդալ մեծ</t>
  </si>
  <si>
    <t>Դանակ /պանրի/</t>
  </si>
  <si>
    <t>Խաչքար հուշարձան</t>
  </si>
  <si>
    <t>Փողոցի  լուսավ.</t>
  </si>
  <si>
    <t>Հողերի ոռոգման ցանց</t>
  </si>
  <si>
    <t>Գազի մագիստրալ</t>
  </si>
  <si>
    <t>Ավանի գազի մագիստրալ</t>
  </si>
  <si>
    <t>Գերեզմանոցի լուսավորման ցանց</t>
  </si>
  <si>
    <t>Գերեզմանոցի ջրամատակարարում</t>
  </si>
  <si>
    <t>Համայնքի հատակագիծ</t>
  </si>
  <si>
    <t>2-րդ փողոցի կոյուղու կառուցում</t>
  </si>
  <si>
    <t xml:space="preserve">2-րդ փողոցի ասֆալտապատում </t>
  </si>
  <si>
    <t>3-րդ փողոցի բարեկարգում</t>
  </si>
  <si>
    <t>5-րդ փողոցի լուսավորություն</t>
  </si>
  <si>
    <t>2-րդ փողոցի լուսավորություն</t>
  </si>
  <si>
    <t>Փողոցների ասֆալտապատում</t>
  </si>
  <si>
    <t xml:space="preserve">Տրակտոր </t>
  </si>
  <si>
    <t>Տրակտորի կցասայլ</t>
  </si>
  <si>
    <t>1-ին փողոցի 10-րդ նրբացքի կոյուղագիծ</t>
  </si>
  <si>
    <t>Անվադող 15․5․R-38  Փ-2A</t>
  </si>
  <si>
    <t>Ոռոգման ցանցի կառուցում</t>
  </si>
  <si>
    <t>Մետաղական ցանկապատի կառուցոմ</t>
  </si>
  <si>
    <t>1-ին փողոցի 10-րդ նրբացքի ասֆալտապատում</t>
  </si>
  <si>
    <t>10-րդ փողոցի գազաֆիկացում</t>
  </si>
  <si>
    <t>Խմելու ջրագծի կառուցում</t>
  </si>
  <si>
    <t xml:space="preserve">   ԶՈՎՈՒՆԻ</t>
  </si>
  <si>
    <t>Ցածր լարման լուս. համայնքային</t>
  </si>
  <si>
    <t xml:space="preserve">Ցածր լարման փողոցային լուսավորություն </t>
  </si>
  <si>
    <t>Ցածր լարման փողոցային լուսավորություն</t>
  </si>
  <si>
    <t>Ճանապարհ ավանում /ասֆալտապատ/</t>
  </si>
  <si>
    <t xml:space="preserve">Ասֆալտ ճանապարհ </t>
  </si>
  <si>
    <t>Ասֆալտ ճանապարհ</t>
  </si>
  <si>
    <t xml:space="preserve">Ասֆալտապատ ճանապարհ </t>
  </si>
  <si>
    <t xml:space="preserve"> 18 փողոցի ասֆալտապատում </t>
  </si>
  <si>
    <t xml:space="preserve">Ասֆալտապատ ճանապարհների փոսային նորոգում </t>
  </si>
  <si>
    <t>Թունաքիմիկատ.պահեստ</t>
  </si>
  <si>
    <t>Հողամասերի ոռոգման ցանց</t>
  </si>
  <si>
    <t>Հողամասերի ջրատար փակ խողովակաշար</t>
  </si>
  <si>
    <t>Այգիների ոռոգում ցանց կիսախողովակ</t>
  </si>
  <si>
    <t>Փակ ջրատար</t>
  </si>
  <si>
    <t>Լուծույթի ավազան</t>
  </si>
  <si>
    <t>Հակահրդեհային ավազան</t>
  </si>
  <si>
    <t>Ջրագիծ 2-րդ տեղամասում</t>
  </si>
  <si>
    <t>Էլ ենթակայան</t>
  </si>
  <si>
    <t>Գերեզմանատուն /2 հատ /</t>
  </si>
  <si>
    <t>Ոռոգման ներտնային ցանց</t>
  </si>
  <si>
    <t>Ցածր լարման լուսավորություն</t>
  </si>
  <si>
    <t xml:space="preserve">Ենթակայան </t>
  </si>
  <si>
    <t>5 և 7 շենքերի կոյուղագիծ</t>
  </si>
  <si>
    <t>Ոռոգման ցանցի փականները պահպանող մետաղական արկղ</t>
  </si>
  <si>
    <t>ԱՄՈ թաղամասի գազաֆիկացում</t>
  </si>
  <si>
    <t>7- րդ փողոցի ոռոգ.համակ.հիմնանորոգում</t>
  </si>
  <si>
    <t>Խմելու ջրագծի հիմնանորոգում տեղ. և հեղինակային հսկողություն</t>
  </si>
  <si>
    <t>1,5,15,16 փողոցների լուսավ. Ցանցի կառ.</t>
  </si>
  <si>
    <t>Ճանապարհների բարեկարգում</t>
  </si>
  <si>
    <t>Ոռոգ. ցանցի մասն վերան /կլոր խող./</t>
  </si>
  <si>
    <t>6;21;22;23;24 և 25 փողոցների գազաֆ-ցում</t>
  </si>
  <si>
    <t>Փողոցների կոյուղագծի կառուցում</t>
  </si>
  <si>
    <t>Խաչի տեղադրում</t>
  </si>
  <si>
    <t>Մի շարք փողոցների լուսավորություն</t>
  </si>
  <si>
    <t>35-16-րդ փողոցների ասֆալտապատում</t>
  </si>
  <si>
    <t>Անվադող 10․00 R20 OI-73B</t>
  </si>
  <si>
    <t>35-16-րդ փողոցների սղոցած ասֆալտապատում</t>
  </si>
  <si>
    <t>æñÇ åáÙå Grundfos</t>
  </si>
  <si>
    <t>6-րդ փողոցի ա/բ-յա  հիմնանորոգում</t>
  </si>
  <si>
    <t>Կույուղու կառուցում</t>
  </si>
  <si>
    <t>Գյուղ Արագյուղ</t>
  </si>
  <si>
    <t xml:space="preserve">Ջրի  պոմպ </t>
  </si>
  <si>
    <t>Երկաթբետոնյա ցանկապատ</t>
  </si>
  <si>
    <t xml:space="preserve">մետր </t>
  </si>
  <si>
    <t xml:space="preserve">Երնջատապիմայրառու </t>
  </si>
  <si>
    <t xml:space="preserve">Եղվարդի մայր առու  </t>
  </si>
  <si>
    <t xml:space="preserve">Դոտացիոն գ  Արագյուղ </t>
  </si>
  <si>
    <t xml:space="preserve">Ճանապարհներ ներ  համ </t>
  </si>
  <si>
    <t>Ջրհան  կայան  մղող</t>
  </si>
  <si>
    <t xml:space="preserve">Գազատար   </t>
  </si>
  <si>
    <t xml:space="preserve">Գազատար </t>
  </si>
  <si>
    <t xml:space="preserve">մ </t>
  </si>
  <si>
    <t>Երկաթբետոնյա   ցանկապատ</t>
  </si>
  <si>
    <t>Լուսավորության անցկացում</t>
  </si>
  <si>
    <t>Սղոցած ասֆալտով խճապատում</t>
  </si>
  <si>
    <t>Ոռոգման ցցանցի կառուցում</t>
  </si>
  <si>
    <t>խմելու ջրագիծ</t>
  </si>
  <si>
    <t>ենթակայան</t>
  </si>
  <si>
    <t xml:space="preserve">տրակտոր </t>
  </si>
  <si>
    <t>փողոցային լուսավորություն</t>
  </si>
  <si>
    <t>Խմելու ջրագիծի հիմնանորոգում</t>
  </si>
  <si>
    <t>Պրոժեկտոր ԷՌԱ 50W/6500K/Eco Slim/</t>
  </si>
  <si>
    <t>Կոյուղագծի հիմնանորոգում</t>
  </si>
  <si>
    <t>1-ին փողոցի հիմնանորոգում</t>
  </si>
  <si>
    <t>Գյուղ Սարալանջ</t>
  </si>
  <si>
    <t>Ոռոգման բաց ջրագիծ</t>
  </si>
  <si>
    <t>Ոռոգման փակ ջրագիծ</t>
  </si>
  <si>
    <t>Ոռոգման ջրագիծ փակ ենթակայանից</t>
  </si>
  <si>
    <t>Ոռոգման ներքի ցանց</t>
  </si>
  <si>
    <t>Ենթակայան</t>
  </si>
  <si>
    <t>Հուշարձան</t>
  </si>
  <si>
    <t>Գերեզմանոցի ցանկապատ</t>
  </si>
  <si>
    <t>Տրանսֆորմատորային ենթակայան  ԼՏԵ 630/10/04</t>
  </si>
  <si>
    <t>Հուշարձանի բարեկարգում</t>
  </si>
  <si>
    <t>Սղոց բենզինային /դրուժբա/</t>
  </si>
  <si>
    <t>Խոտհնձիչ/Մեդվետ/</t>
  </si>
  <si>
    <t>գյուղ Պռոշյան</t>
  </si>
  <si>
    <t>Ճանապարհների հիմնանորոգում</t>
  </si>
  <si>
    <t>&lt;&lt;Նաիրիի բարեկարգում և բնակֆոնդ&gt;&gt; ՀՈԱԿ</t>
  </si>
  <si>
    <t>Հ/Հ</t>
  </si>
  <si>
    <t>Բանկի անվանումը կամ գանձապետարան</t>
  </si>
  <si>
    <t>Հաշվիհամարը</t>
  </si>
  <si>
    <t>Գույքագրման ամսաթիվը</t>
  </si>
  <si>
    <t>Հաշվի մնացորդը գույքագրման ամսաթվին</t>
  </si>
  <si>
    <t>Գույքագրման արդյունքները</t>
  </si>
  <si>
    <t>հաշվապահական տվյալներով</t>
  </si>
  <si>
    <t>բանկի (գանձապետարանի) տվյալներով</t>
  </si>
  <si>
    <t>ավելցուկ</t>
  </si>
  <si>
    <t>պակասորդ</t>
  </si>
  <si>
    <t>ՀՀ ՖՆ գործառնական վարչություն</t>
  </si>
  <si>
    <t xml:space="preserve">1 Ըստ դեբիտորական պարտքերի </t>
  </si>
  <si>
    <t>Դեբիտորի անվանումը</t>
  </si>
  <si>
    <t>Հաշվեհամարը</t>
  </si>
  <si>
    <t>Հաշվեկշռում հաշվառվող</t>
  </si>
  <si>
    <t>Արտահաշվեկշռում հաշվառվող</t>
  </si>
  <si>
    <t>Այդ թվում</t>
  </si>
  <si>
    <t>դեբիտորների կողմից ընդունված</t>
  </si>
  <si>
    <t>դեբիտորների կողմից չընդունված</t>
  </si>
  <si>
    <t>հայցային վաղեմության ժամկետը լուծարված</t>
  </si>
  <si>
    <t>Դրոշմանիշային վճար</t>
  </si>
  <si>
    <t xml:space="preserve">Ը ն դ ա մ ե ն ը </t>
  </si>
  <si>
    <t xml:space="preserve">2. Ըստ կրեդիտորական պարտքերի </t>
  </si>
  <si>
    <t>Կրեդիտորի անվանումը</t>
  </si>
  <si>
    <t>Հաշվի  համարը</t>
  </si>
  <si>
    <t>կրեդիտորների կողմից ընդունված</t>
  </si>
  <si>
    <t>կրեդիտորների կողմից չընդունված</t>
  </si>
  <si>
    <t>Եկամտային հարկ</t>
  </si>
  <si>
    <t>&lt;&lt;Գազպրոմ Արմենիա&gt;&gt;</t>
  </si>
  <si>
    <t>&lt;&lt;Հայաստանի էլեկտրական ցանցեր&gt;&gt; ՓԲԸ</t>
  </si>
  <si>
    <t>ՄՏՍ Արմենիա ՓԲԸ</t>
  </si>
  <si>
    <t>Տելեկոմ Արմենիա ՓԲԸ</t>
  </si>
  <si>
    <t>Վեոլիա ջուր ՍՊԸ</t>
  </si>
  <si>
    <t xml:space="preserve">ԱՁ Արտյոմ Մկրտչյան </t>
  </si>
  <si>
    <t>ՙՙՙ2050022059901001</t>
  </si>
  <si>
    <t>&lt;&lt;ԼանաՏելեկոմ&gt;&gt; ՓԲԸ</t>
  </si>
  <si>
    <t xml:space="preserve">ԱՁ Էլեոնարա Սիմոնյան </t>
  </si>
  <si>
    <t>&lt;&lt;Քոմյունիթի Սոֆթ&gt;&gt; ՍՊԸ</t>
  </si>
  <si>
    <t>&lt;&lt;Վալի Գրուպ&gt;&gt; ՓԲԸ</t>
  </si>
  <si>
    <t>&lt;&lt;Ջիենսի-Ալֆա&gt;&gt; ՓԲԸ</t>
  </si>
  <si>
    <t>ՙ&lt;&lt;Էնշին&gt;&gt; ՍՊԸ</t>
  </si>
  <si>
    <t>&lt;&lt;Փայլք&gt;&gt; ՍՊԸ</t>
  </si>
  <si>
    <t>&lt;&lt;Շահարտ&gt;&gt; ՍՊԸ</t>
  </si>
  <si>
    <t>&lt;&lt;Ույուտ Սենթր&gt;&gt; ՍՊԸ</t>
  </si>
  <si>
    <t>&lt;&lt;Գորիսի ջրատարշին&gt;&gt; ՓԲԸ</t>
  </si>
  <si>
    <t>&lt;&lt;Արտաշատի ԷՑՇ&gt;&gt; ՍՊԸ</t>
  </si>
  <si>
    <t>&lt;&lt;Շինպլյուս&gt;&gt; ՍՊԸ</t>
  </si>
  <si>
    <t>&lt;&lt;ԼԻԼԻԹ87&gt;&gt; ՍՊԸ</t>
  </si>
  <si>
    <t>&lt;&lt;Սարգիս և Մարիաննա&gt;&gt; ՍՊԸ</t>
  </si>
  <si>
    <t>&lt;&lt;Էներգո Սվյազ պրոմ ստրոյ&gt;&gt; ՍՊԸ</t>
  </si>
  <si>
    <t>&lt;&lt;Աստիճան&gt;&gt; ՍՊԸ</t>
  </si>
  <si>
    <t>&lt;&lt;ՀՀ նախագծերի պետական արտագերատեսչական փորձաքննություն&gt;&gt; ՓԲԸ</t>
  </si>
  <si>
    <t>&lt;&lt;Շինմաստեր&gt;&gt; ՍՊԸ</t>
  </si>
  <si>
    <t>&lt;&lt;Լայն ափ&gt;&gt; ՍՊԸ</t>
  </si>
  <si>
    <t>&lt;&lt;Բի Էյջ Դի Էմ&gt;&gt; ՍՊԸ</t>
  </si>
  <si>
    <t>&lt;&lt;Ռիջիդ&gt;&gt; ՍՊԸ</t>
  </si>
  <si>
    <t>&lt;&lt;Թիրենս&gt;&gt; ՍՊԸ</t>
  </si>
  <si>
    <t>&lt;&lt;Համաշիննախագիծ&gt;&gt; ՍՊԸ</t>
  </si>
  <si>
    <t>&lt;&lt;Գեղարքունիք Նաիրի&gt;&gt; ՍՊԸ</t>
  </si>
  <si>
    <t>&lt;&lt;Կապիտալ Դիզայն&gt;&gt; ՍՊԸ</t>
  </si>
  <si>
    <t>3.ԿԱՆԽԻԿ ԴՐԱՄԱԿԱՆ ՄԻՋՈՑՆԵՐԻ ԳՈՒՅՔԱԳՐՈՒՄ</t>
  </si>
  <si>
    <t>Գույքագրման ընթացքում հաստատվել է հետևյալը</t>
  </si>
  <si>
    <t>Կանխիկ դրամ 0 դրամ</t>
  </si>
  <si>
    <t>Դրամարկղային օրդերների վերջին համարները, մուտքի N 0 ելքի  N 0</t>
  </si>
  <si>
    <t>4.ԱՆԿԱՆԽԻԿ ԴՐԱՄԱԿԱՆ ՄԻՋՈՑՆԵՐԻ ԳՈՒՅՔԱԳՐՈՒՄ</t>
  </si>
  <si>
    <t>Ըստ հաշվառման տվյալների 0 դրամ</t>
  </si>
  <si>
    <t xml:space="preserve">     ՍՆՆԴԱՄԹԵՐՔԻ ՄՆԱՑՈՐԴ ԱՌ 01.01.2023Թ</t>
  </si>
  <si>
    <t xml:space="preserve">                                 1. ÐÆØÜ²Î²Ü ØÆæàòÜºðÆ,Ø²Üð²ðÄºø ºì ²ð²¶²Ø²Þ</t>
  </si>
  <si>
    <t xml:space="preserve">Կարագ </t>
  </si>
  <si>
    <t>կգ</t>
  </si>
  <si>
    <t>Շաքարավազ</t>
  </si>
  <si>
    <t>Բրինձ</t>
  </si>
  <si>
    <t>Վերմիշել-մակ.</t>
  </si>
  <si>
    <t>Ձեթ</t>
  </si>
  <si>
    <t>լիտր</t>
  </si>
  <si>
    <t>Ջեմ</t>
  </si>
  <si>
    <t>Ոսպ</t>
  </si>
  <si>
    <t>Ոլոռ</t>
  </si>
  <si>
    <t>Ալյուր</t>
  </si>
  <si>
    <t>Հնդկաձավար</t>
  </si>
  <si>
    <t>Ձավար</t>
  </si>
  <si>
    <t>Տոմատի մածուկ</t>
  </si>
  <si>
    <t>Աղ</t>
  </si>
  <si>
    <t>Խտացրած կաթ</t>
  </si>
  <si>
    <t>Թեյ</t>
  </si>
  <si>
    <t>Կակաոի փոշի</t>
  </si>
  <si>
    <t>Կարտոֆիլ</t>
  </si>
  <si>
    <t>Սոխ</t>
  </si>
  <si>
    <t>Տավարի միս</t>
  </si>
  <si>
    <t>Հավի միս</t>
  </si>
  <si>
    <t>Դոնդող</t>
  </si>
  <si>
    <t>Չամիչ</t>
  </si>
  <si>
    <t>Խնձոր</t>
  </si>
  <si>
    <t xml:space="preserve">     ՄԱՔՐՈՂ ՆՅՈՒԹԵՐԻ ՄՆԱՑՈՐԴ ԱՌ 01.01.2023Թ</t>
  </si>
  <si>
    <t>Ամանի հեղուկ Թաժ</t>
  </si>
  <si>
    <t>Ռախշա</t>
  </si>
  <si>
    <t>Լվածքի փոշի ձեռքի</t>
  </si>
  <si>
    <t>Մաքրող միջոց</t>
  </si>
  <si>
    <t>Հեղուկ օճառ</t>
  </si>
  <si>
    <t>Օդափոխիչ</t>
  </si>
  <si>
    <t>Ժավել</t>
  </si>
  <si>
    <t>Կոշտ սպիրալ</t>
  </si>
  <si>
    <t>Սեղանի շոր</t>
  </si>
  <si>
    <t>Հատակի շոր</t>
  </si>
  <si>
    <t>Փափուկ սպունգ</t>
  </si>
  <si>
    <t>Սպունգ գուպկայով</t>
  </si>
  <si>
    <t>Տնտեսական օճառ</t>
  </si>
  <si>
    <t>Ավել հատակի</t>
  </si>
  <si>
    <t>Անձեռոցիկ</t>
  </si>
  <si>
    <t>Զուգարանի թուղթ</t>
  </si>
  <si>
    <t>Կահույքի լաք</t>
  </si>
  <si>
    <t>Աղբի տոպրակ</t>
  </si>
  <si>
    <t>1.  Àëï ¹»µÇïáñ³Ï³Ý å³ñïù»ñÇ</t>
  </si>
  <si>
    <t>¸»µÇïáñÇ ³Ýí³ÝáõÙÁ</t>
  </si>
  <si>
    <t>Ð³ßíÇ Ñ³Ù³ñÁ</t>
  </si>
  <si>
    <t>Ð³ßí»ÏßéáõÙ Ñ³ßí³éíáÕ</t>
  </si>
  <si>
    <t>²ñïÑ³ßí»ÏßéáõÙ Ñ³ßí³éíáÕ</t>
  </si>
  <si>
    <t>²Û¹ ÃíáõÙ</t>
  </si>
  <si>
    <t>¸»µÇïáñÝ»ñÇ ÏáÕÙÇó ÁÝ¹áõÝí³Í</t>
  </si>
  <si>
    <t>¸»µÇïáñÝ»ñÇ ÏáÕÙÇó ãÁÝ¹áõÝí³Í</t>
  </si>
  <si>
    <t>Ð³Ûó³ÛÇÝ í³Õ»ÙáõÃÛ³Ý Å³ÙÏ»ïÁ Éñ³ó³Í</t>
  </si>
  <si>
    <t>ՀՀԷկոնոմ.և Ֆինանս.Նախարարություն</t>
  </si>
  <si>
    <t>900008000490</t>
  </si>
  <si>
    <t>2.  Àëï Ïñ»¹Çïáñ³Ï³Ý  å³ñïù»ñÇ</t>
  </si>
  <si>
    <t>Îñ»¹ÇïáñÇ ³Ýí³ÝáõÙÁ</t>
  </si>
  <si>
    <t>²Û¹ ÃíáõÙ å³ñïùÁ</t>
  </si>
  <si>
    <t>Îñ»¹ÇïáñÝ»ñÇ ÏáÕÙÇó ÁÝ¹áõÝí³Í</t>
  </si>
  <si>
    <t>Îñ»¹Çïáñ Ý»ñÇ ÏáÕÙÇó ãÁÝ¹áõÝí³Í</t>
  </si>
  <si>
    <t>Îñ»¹ÇïáñÝ»ñÇ ÏáÕÙÇó ãÁÝ¹áõÝí³Í</t>
  </si>
  <si>
    <t>§Հայաստանի Էլեկտրոկան Ցանցեր¦ՓԲԸ</t>
  </si>
  <si>
    <t>2474663156677810</t>
  </si>
  <si>
    <t>§Գազպրոմ Արմենիա¦ՓԲԸ</t>
  </si>
  <si>
    <t>2473700611340000</t>
  </si>
  <si>
    <t>Վեոլիա-Ջուր ՓԲԸ</t>
  </si>
  <si>
    <t>11500351562015</t>
  </si>
  <si>
    <t>§Տելեկոմ Արմենիա¦փբը</t>
  </si>
  <si>
    <t>163004038879</t>
  </si>
  <si>
    <t>Պլանետ-Րաֆֆի</t>
  </si>
  <si>
    <t>1660002339230100</t>
  </si>
  <si>
    <t>Քայլ առ Քայլ</t>
  </si>
  <si>
    <t>11817022723100</t>
  </si>
  <si>
    <t>Ծնող վարձ</t>
  </si>
  <si>
    <t xml:space="preserve">1. Ըստ դեբիտորական պարտքերի </t>
  </si>
  <si>
    <t>Միասնական հաշվում առկա գումար</t>
  </si>
  <si>
    <t xml:space="preserve"> </t>
  </si>
  <si>
    <t>&lt;&lt; Հայաստանի էլ. ցանց.&gt;&gt; ՓԲԸ</t>
  </si>
  <si>
    <t>2474663156674250</t>
  </si>
  <si>
    <t>Գազպրոմ Արմենիա» ՓԲԸ</t>
  </si>
  <si>
    <t xml:space="preserve">                           3.     Î²ÜÊÆÎ ¸ð²Ø²Î²Ü ØÆæàòÜºðÆ ¶àôÚø²¶ðàôØ</t>
  </si>
  <si>
    <t>¶áõÛù³·ñÙ³Ý ÁÝÃ³óùáõÙ Ñ³ëï³ïí»É ¿ Ñ»ï¨Û³ÉÁ</t>
  </si>
  <si>
    <r>
      <t xml:space="preserve">    Î³ÝËÇÏ ¹ñ³Ù </t>
    </r>
    <r>
      <rPr>
        <b/>
        <sz val="11"/>
        <color indexed="8"/>
        <rFont val="Arial Armenian"/>
        <family val="2"/>
      </rPr>
      <t xml:space="preserve"> 0 </t>
    </r>
    <r>
      <rPr>
        <sz val="11"/>
        <color indexed="8"/>
        <rFont val="Arial Armenian"/>
        <family val="2"/>
      </rPr>
      <t>¹</t>
    </r>
    <r>
      <rPr>
        <sz val="11"/>
        <rFont val="Arial Armenian"/>
        <family val="2"/>
      </rPr>
      <t>ñ³Ù</t>
    </r>
  </si>
  <si>
    <t xml:space="preserve">    Àëï Ñ³ßí³éÙ³Ý ïíÛ³ÉÝ»ñÇ - զրո</t>
  </si>
  <si>
    <r>
      <t xml:space="preserve">    ¸ñ³Ù³ñÏÕ³ÛÇÝ ûñ¹»ñÝ»ñÇ í»ñçÇÝ Ñ³Ù³ñÝ»ñÁ, ÙáõïùÇ N</t>
    </r>
    <r>
      <rPr>
        <sz val="11"/>
        <color indexed="8"/>
        <rFont val="Arial Armenian"/>
        <family val="2"/>
      </rPr>
      <t xml:space="preserve"> 0 »ÉùÇ N 0</t>
    </r>
  </si>
  <si>
    <t xml:space="preserve">                         4.  ²ÜÎ²ÜÊÆÎ ¸ð²Ø²Î²Ü ØÆæàòÜºðÆ ¶àôÚø²¶ðàôØ</t>
  </si>
  <si>
    <t>Հաշվի մնացորդ  800383 ՀՀ դրամ</t>
  </si>
  <si>
    <t xml:space="preserve">    Àëï Ñ³ßí³éÙ³Ý ïíÛ³ÉÝ»ñÇ - ութ հարյուր հազար երեք հարյուր ութսուներեք ՀՀ  դրամ</t>
  </si>
  <si>
    <t>կրեդիտորի անվանումը</t>
  </si>
  <si>
    <t xml:space="preserve">Էյ-ի Ջի սերվիս   ՍՊԸ                           </t>
  </si>
  <si>
    <t xml:space="preserve">Վեոն Արմենիա ՓԲԸ           </t>
  </si>
  <si>
    <t>եկամուտային հարկ</t>
  </si>
  <si>
    <t>դրոշմանիշային վճար</t>
  </si>
  <si>
    <t>Հաշվի մնացորդ  907900 ՀՀ դրամ</t>
  </si>
  <si>
    <t xml:space="preserve">    Àëï Ñ³ßí³éÙ³Ý ïíÛ³ÉÝ»ñÇ - ինը հարյուր յոթ հազար ինը հարյուր  ՀՀ  դրամ</t>
  </si>
  <si>
    <t>Միասնական հաշիվ</t>
  </si>
  <si>
    <t>Դրոշմանիշային վճարի գծ.</t>
  </si>
  <si>
    <t>&lt;&lt; Գազպրոմ Արմենիա &gt;&gt; ՓԲԸ</t>
  </si>
  <si>
    <t>ՎԵՈԼԻԱ ՋՈՒՐ ՓԲԸ</t>
  </si>
  <si>
    <t>Հաշվի մնացորդ  783.477 դրամ</t>
  </si>
  <si>
    <t xml:space="preserve">    Àëï Ñ³ßí³éÙ³Ý ïíÛ³ÉÝ»ñÇ - յոթ հարյուր ութսուներեք հազար չորս հարյուր յոթանասունյոթ  դրամ</t>
  </si>
  <si>
    <t>ºÏ³Ùï³ÛÇÝ Ñ³ñÏ ¨ ëáó í×³ñ</t>
  </si>
  <si>
    <t>Աղբահանություն</t>
  </si>
  <si>
    <t>900115001720</t>
  </si>
  <si>
    <t>¶³½åñáÙ ²ñÙ»ÝÇ³</t>
  </si>
  <si>
    <t>Ð¾ò Ü³ÇñÇÇ Ù³ëÝ³×ÛáõÕ</t>
  </si>
  <si>
    <t>2474663156679830</t>
  </si>
  <si>
    <t>è»³É Â³ÛÙ êäÀ</t>
  </si>
  <si>
    <t>2050022059901001</t>
  </si>
  <si>
    <t xml:space="preserve">    Àëï Ñ³ßí³éÙ³Ý ïíÛ³ÉÝ»ñÇ - քսանյոթ հազար հարյուր տասներեք  ՀՀ  դրամ</t>
  </si>
  <si>
    <t>ՊԵԿ(Միասնական հաշիվ)</t>
  </si>
  <si>
    <t>&lt;&lt;Հայաստանի էլ ցանց&gt;&gt; ՓԲԸ</t>
  </si>
  <si>
    <t>2744663156679820</t>
  </si>
  <si>
    <t>&lt;&lt;Գազպրոմ Արմենիա»&gt;&gt; ՓԲԸ</t>
  </si>
  <si>
    <t>&lt;&lt;Ռեալ Թայմ&gt;&gt; ՍՊԸ</t>
  </si>
  <si>
    <r>
      <t xml:space="preserve">    ¸ñ³Ù³ñÏÕ³ÛÇÝ ûñ¹»ñÝ»ñÇ í»ñçÇÝ Ñ³Ù³ñÝ»ñÁ, ÙáõïùÇ N</t>
    </r>
    <r>
      <rPr>
        <sz val="11"/>
        <color indexed="8"/>
        <rFont val="Arial Armenian"/>
        <family val="2"/>
      </rPr>
      <t xml:space="preserve"> »ÉùÇ N </t>
    </r>
  </si>
  <si>
    <t xml:space="preserve">   Ð³ßíÇ ÙÝ³óáñ¹Á  ¹ñ³Ù -   </t>
  </si>
  <si>
    <t>163685դրամ</t>
  </si>
  <si>
    <t xml:space="preserve">    Àëï Ñ³ßí³éÙ³Ý ïíÛ³ÉÝ»ñÇ - հարյուր վաթսուներեք հազար վեց հարյուր ութսունհինգ  ՀՀ  դրամ</t>
  </si>
  <si>
    <t xml:space="preserve">Սննդամթերքի անվանումը </t>
  </si>
  <si>
    <t>Գին /դրամ/</t>
  </si>
  <si>
    <t xml:space="preserve">Հաշվապահական հաշվառ. տվյալներով </t>
  </si>
  <si>
    <t xml:space="preserve">Քանակ </t>
  </si>
  <si>
    <t>Ընդ. Գումար</t>
  </si>
  <si>
    <t>կարագ</t>
  </si>
  <si>
    <t>շաքարավազ</t>
  </si>
  <si>
    <t>բրինձ</t>
  </si>
  <si>
    <t>մակարոն, վերմիշել</t>
  </si>
  <si>
    <t>հնդկաձավար</t>
  </si>
  <si>
    <t>յուղ բուսական /ձեթ/</t>
  </si>
  <si>
    <t xml:space="preserve">աղ </t>
  </si>
  <si>
    <t>տոմատի մածուկ</t>
  </si>
  <si>
    <t>կարտոֆիլ</t>
  </si>
  <si>
    <t>ալյուր</t>
  </si>
  <si>
    <t>վարսակի փաթիլ</t>
  </si>
  <si>
    <t>ոլոռ</t>
  </si>
  <si>
    <t>ոսպ</t>
  </si>
  <si>
    <t>ջեմ</t>
  </si>
  <si>
    <t>թեյ</t>
  </si>
  <si>
    <t>կակաոի փոշի</t>
  </si>
  <si>
    <t>սոխ</t>
  </si>
  <si>
    <t>հավի միս</t>
  </si>
  <si>
    <t>կաղամբ</t>
  </si>
  <si>
    <t>դոնդողակ</t>
  </si>
  <si>
    <t xml:space="preserve">կոնֆետ </t>
  </si>
  <si>
    <t>Ապրանքի անվանումը</t>
  </si>
  <si>
    <t>Հեղուկ սպասք լվանալու 5լ</t>
  </si>
  <si>
    <t>Խոհանոցի
անձեռոցիկ</t>
  </si>
  <si>
    <t>տուփ</t>
  </si>
  <si>
    <t>Ձեռնոց</t>
  </si>
  <si>
    <t>Ավել</t>
  </si>
  <si>
    <t>Սպունգ</t>
  </si>
  <si>
    <t>Ֆոլգա</t>
  </si>
  <si>
    <t>Փայլաթիթեղ</t>
  </si>
  <si>
    <t>Ախտահանող միջոց (նաշ-սադ)</t>
  </si>
  <si>
    <t>Զուգարան մաքրող խոզանակ</t>
  </si>
  <si>
    <t>Հեղուկ օճառ 5լ</t>
  </si>
  <si>
    <t>Անկողնային հավաքածու</t>
  </si>
  <si>
    <t>ՀՀ Կենտրոնական գանձապետարան (Դրոշմանիշային վճար)</t>
  </si>
  <si>
    <t>ՀՀ պետ բյուջե (Եկամտային հարկ և սոց.վճար )</t>
  </si>
  <si>
    <t>ՄՏՍ Հայաստան ՓԲԸ</t>
  </si>
  <si>
    <t>ԳՈՀԱՐ ՎԱՐԴԱՆՅԱՆ ԱՁ</t>
  </si>
  <si>
    <t>ՆԱՐԵԿ ՍԱԴՅԱՆ ԱՁ</t>
  </si>
  <si>
    <t>«ՔԱՅԼ ԱՌ ՔԱՅԼ» ԲԱՐԵԳՈՐԾԱԿԱՆ ՀԻՄՆԱԴՐԱՄ Հիմնադրամ</t>
  </si>
  <si>
    <t xml:space="preserve">     ՏՆՏԵՍԱԿԱՆ ՄՆԱՑՈՐԴ ԱՌ 01.01.2023Թ</t>
  </si>
  <si>
    <t xml:space="preserve">   Ð³ßíÇ ÙÝ³óáñ¹Á  ¹ñ³Ù -   1059628՚՚.50 դրամ</t>
  </si>
  <si>
    <t xml:space="preserve">    Àëï Ñ³ßí³éÙ³Ý ïíÛ³ÉÝ»ñÇ - մեկ միլիոն հիսունինը հազար վեց հարյուր քսանութ  ՀՀ  դրամ 50 լումա</t>
  </si>
  <si>
    <t xml:space="preserve">Ընդամենը </t>
  </si>
  <si>
    <t>655059 դրամ</t>
  </si>
  <si>
    <t xml:space="preserve">    Àëï Ñ³ßí³éÙ³Ý ïíÛ³ÉÝ»ñÇ - վեց հարյուր հիսունհինգ հազար հիսունինը  ՀՀ  դրամ</t>
  </si>
  <si>
    <t>Բուսական յուղ</t>
  </si>
  <si>
    <t>Բարձր տեսակի ալյուր</t>
  </si>
  <si>
    <t>Մակարոն,վերմիշել</t>
  </si>
  <si>
    <t xml:space="preserve">Դոնդողակ  /կիսել/ </t>
  </si>
  <si>
    <t>Շաքարավազ ճակնդեղից</t>
  </si>
  <si>
    <t>Կոնֆետ կարամելապատ</t>
  </si>
  <si>
    <t>Սոդա</t>
  </si>
  <si>
    <r>
      <t>Մաքրող միջ</t>
    </r>
    <r>
      <rPr>
        <sz val="9"/>
        <color theme="1"/>
        <rFont val="Times New Roman"/>
        <family val="1"/>
        <charset val="204"/>
      </rPr>
      <t>․«</t>
    </r>
    <r>
      <rPr>
        <sz val="9"/>
        <color theme="1"/>
        <rFont val="GHEA Grapalat"/>
        <family val="3"/>
      </rPr>
      <t>ռաքշա</t>
    </r>
    <r>
      <rPr>
        <sz val="9"/>
        <color theme="1"/>
        <rFont val="Times New Roman"/>
        <family val="1"/>
        <charset val="204"/>
      </rPr>
      <t>»</t>
    </r>
  </si>
  <si>
    <t>Սպունգ մեծ</t>
  </si>
  <si>
    <r>
      <t>Ախտահանող միջ</t>
    </r>
    <r>
      <rPr>
        <sz val="9"/>
        <color theme="1"/>
        <rFont val="MS Gothic"/>
        <family val="3"/>
        <charset val="204"/>
      </rPr>
      <t>․</t>
    </r>
    <r>
      <rPr>
        <sz val="9"/>
        <color theme="1"/>
        <rFont val="GHEA Grapalat"/>
        <family val="3"/>
      </rPr>
      <t xml:space="preserve"> </t>
    </r>
    <r>
      <rPr>
        <sz val="9"/>
        <color theme="1"/>
        <rFont val="Times New Roman"/>
        <family val="1"/>
        <charset val="204"/>
      </rPr>
      <t>«</t>
    </r>
    <r>
      <rPr>
        <sz val="9"/>
        <color theme="1"/>
        <rFont val="GHEA Grapalat"/>
        <family val="3"/>
      </rPr>
      <t>դոմեստոս</t>
    </r>
    <r>
      <rPr>
        <sz val="9"/>
        <color theme="1"/>
        <rFont val="Times New Roman"/>
        <family val="1"/>
        <charset val="204"/>
      </rPr>
      <t>»</t>
    </r>
  </si>
  <si>
    <r>
      <t>Սպիատակացնող միջ</t>
    </r>
    <r>
      <rPr>
        <sz val="9"/>
        <color theme="1"/>
        <rFont val="GHEA Grapalat"/>
        <family val="3"/>
      </rPr>
      <t>«ժավել»</t>
    </r>
  </si>
  <si>
    <t>լ</t>
  </si>
  <si>
    <r>
      <t>Սպասք լվ</t>
    </r>
    <r>
      <rPr>
        <sz val="9"/>
        <color theme="1"/>
        <rFont val="Times New Roman"/>
        <family val="1"/>
        <charset val="204"/>
      </rPr>
      <t xml:space="preserve">․ </t>
    </r>
    <r>
      <rPr>
        <sz val="9"/>
        <color theme="1"/>
        <rFont val="GHEA Grapalat"/>
        <family val="3"/>
      </rPr>
      <t>հեղուկ</t>
    </r>
  </si>
  <si>
    <t>Աղբի տոպրակ 30լ</t>
  </si>
  <si>
    <t>Աղբի տոպրակ 25լ</t>
  </si>
  <si>
    <t xml:space="preserve">Անձեռոցիկ </t>
  </si>
  <si>
    <t>Անձեռոցիկ 100հ</t>
  </si>
  <si>
    <r>
      <t>Հատակի լվ</t>
    </r>
    <r>
      <rPr>
        <sz val="9"/>
        <color theme="1"/>
        <rFont val="Times New Roman"/>
        <family val="1"/>
        <charset val="204"/>
      </rPr>
      <t>․</t>
    </r>
    <r>
      <rPr>
        <sz val="9"/>
        <color theme="1"/>
        <rFont val="GHEA Grapalat"/>
        <family val="3"/>
      </rPr>
      <t>լաթ</t>
    </r>
  </si>
  <si>
    <t>Ձեռնոց ռեզինից</t>
  </si>
  <si>
    <t>Հեղուկ օճառ «5լ-ոց»</t>
  </si>
  <si>
    <t>Օճառ</t>
  </si>
  <si>
    <t>Սպունգ ջահիր</t>
  </si>
  <si>
    <r>
      <t>Սպունգ կոշտ թել</t>
    </r>
    <r>
      <rPr>
        <sz val="9"/>
        <color theme="1"/>
        <rFont val="Times New Roman"/>
        <family val="1"/>
        <charset val="204"/>
      </rPr>
      <t>․</t>
    </r>
  </si>
  <si>
    <t>Լվացքի փոշի</t>
  </si>
  <si>
    <t>Տոպրակ պոլիէթիլային</t>
  </si>
  <si>
    <t xml:space="preserve">Հոտազեծիչ </t>
  </si>
  <si>
    <t>Սպասք լվալու միջոց</t>
  </si>
  <si>
    <t>Ջնջոց ապակու</t>
  </si>
  <si>
    <t>Ջնջոց սեղանի</t>
  </si>
  <si>
    <t>Անտիբակտերիալ գել 5լ</t>
  </si>
  <si>
    <r>
      <t>Խցանում բաց</t>
    </r>
    <r>
      <rPr>
        <sz val="9"/>
        <color theme="1"/>
        <rFont val="GHEA Grapalat"/>
        <family val="3"/>
      </rPr>
      <t>հարմարանք</t>
    </r>
    <r>
      <rPr>
        <sz val="9"/>
        <color theme="1"/>
        <rFont val="Courier New"/>
        <family val="3"/>
        <charset val="204"/>
      </rPr>
      <t xml:space="preserve"> </t>
    </r>
    <r>
      <rPr>
        <sz val="9"/>
        <color theme="1"/>
        <rFont val="Times New Roman"/>
        <family val="1"/>
        <charset val="204"/>
      </rPr>
      <t>«KROT»</t>
    </r>
  </si>
  <si>
    <t>Անտիբակտերիալ սպրե 5լ</t>
  </si>
  <si>
    <t>Լ</t>
  </si>
  <si>
    <t>Բժշկական ձեռնոց</t>
  </si>
  <si>
    <t>Բժշկական դիմակ</t>
  </si>
  <si>
    <t>&lt;&lt;Գեղամա մ/ճ Նաիրի&gt;&gt;ՓԲԸ</t>
  </si>
  <si>
    <t>2474663156675480</t>
  </si>
  <si>
    <t>&lt;&lt;Վեոլիա ջուր&gt;&gt; ՓԲԸ</t>
  </si>
  <si>
    <t>&lt;&lt;Գազպրոմ Արմենիա &gt;&gt;ՓԲԸ</t>
  </si>
  <si>
    <t>&lt;&lt;Լանատելեկոմ &gt;&gt;ՍՊԸ</t>
  </si>
  <si>
    <t>205112205765</t>
  </si>
  <si>
    <t xml:space="preserve">   Ð³ßíÇ ÙÝ³óáñ¹Á  ¹ñ³Ù -   2253478 ¹ñ³Ù</t>
  </si>
  <si>
    <t>Հաշվի մնացորդ  - 27113 ՀՀ դրամ</t>
  </si>
  <si>
    <t>դրամ</t>
  </si>
  <si>
    <t>ՆԱԻՐԻԻ ՀԱՄԱՅՆՔԱՊԵՏԱՐԱՆԻ ԱՇԽԱՏԱԿԱԶՄ</t>
  </si>
  <si>
    <t xml:space="preserve">     ՄԱՔՐՈՂ ՆՅՈՒԹԵՐԻ ՄՆԱՑՈՐԴ ԱՌ 31.12.2022Թ</t>
  </si>
  <si>
    <t>Ամանի հեղուկ փոքր</t>
  </si>
  <si>
    <t>Ձեռնոց բանվորական</t>
  </si>
  <si>
    <t xml:space="preserve">ձեռնոց </t>
  </si>
  <si>
    <t>ժավել</t>
  </si>
  <si>
    <t xml:space="preserve">Սպունգ </t>
  </si>
  <si>
    <t>Ռապտր</t>
  </si>
  <si>
    <t>դանակ փոքր</t>
  </si>
  <si>
    <t>էլ լամպ</t>
  </si>
  <si>
    <t>Պատրոն</t>
  </si>
  <si>
    <t>Շպիլկա</t>
  </si>
  <si>
    <t>Սիֆոն</t>
  </si>
  <si>
    <t>Վիլկա</t>
  </si>
  <si>
    <t>Էլեմենտ</t>
  </si>
  <si>
    <t>թել</t>
  </si>
  <si>
    <t xml:space="preserve">     ՍՆՆԴԱՄԹԵՐՔԻ ՄՆԱՑՈՐԴ ԱՌ 31.12.2022Թ</t>
  </si>
  <si>
    <t>Վաֆլի</t>
  </si>
  <si>
    <t>Գրեչկա</t>
  </si>
  <si>
    <t>Պանիր</t>
  </si>
  <si>
    <t>Կոնֆետ</t>
  </si>
  <si>
    <t>Թխվածքաբլիթ</t>
  </si>
  <si>
    <t>Վարսակի փաթիլներ</t>
  </si>
  <si>
    <t>Կիսել</t>
  </si>
  <si>
    <t>Կակաո</t>
  </si>
  <si>
    <t>&lt;&lt;Ռեալ Թայմ&gt;&gt;ՍՊԸ</t>
  </si>
  <si>
    <t>&lt;&lt;Աննա Նահապետյան&gt;&gt;</t>
  </si>
  <si>
    <t>&lt;&lt;Ագարակ&gt;&gt;ԲԲԸ</t>
  </si>
  <si>
    <t>&lt;&lt;ԲԻՄ ինժիներինգ&gt;&gt; ՍՊԸ</t>
  </si>
  <si>
    <t>&lt;&lt;Պրոֆ էքսպերտ&gt;&gt; ՍՊԸ</t>
  </si>
  <si>
    <t>&lt;&lt;Մ․ ԲՈՒԱՏ&gt;&gt; ՍՊԸ</t>
  </si>
  <si>
    <t>&lt;&lt;Ավետիսյան Շին Մոնտաժ&gt;&gt; ՍՊԸ</t>
  </si>
  <si>
    <t>Թեք տանիքների նորոգ․ Անդրանիկի 5</t>
  </si>
  <si>
    <t>Թեք տանիքների նորոգ․Գևորգ Չաուշ</t>
  </si>
  <si>
    <t>Կոյուղագծի կառուցում</t>
  </si>
  <si>
    <t>Խանջյան և Անդրանիկի փող․գազաֆիկ</t>
  </si>
  <si>
    <t>Փողոցների լուս․ ցանցի կառուցում</t>
  </si>
  <si>
    <t xml:space="preserve">2 Ըստ կրեդիտորական պարտքերի </t>
  </si>
  <si>
    <t>Հայաստանի էլ:ցանցեր ՓԲԸ</t>
  </si>
  <si>
    <t>2474663156674690</t>
  </si>
  <si>
    <t>§Գազպրոմ Արմենիա¦ ö´À</t>
  </si>
  <si>
    <t>&lt;&lt;Համերաշխ ընտանիք&gt;&gt; ՍՊԸ</t>
  </si>
  <si>
    <t>220223331012000</t>
  </si>
  <si>
    <t>&lt;&lt;Արմենիա ինշուրանս ապահովագրական&gt;&gt; ՍՊԸ</t>
  </si>
  <si>
    <t>Ա/Ձ Վռամ Գրիգորյան</t>
  </si>
  <si>
    <t xml:space="preserve">   Ð³ßíÇ ÙÝ³óáñ¹Á  ¹ñ³Ù -   413643 դրամ</t>
  </si>
  <si>
    <t xml:space="preserve">    Àëï Ñ³ßí³éÙ³Ý ïíÛ³ÉÝ»ñÇ - չորս հարյուր տասներեք հազար վեց հարյուր քառասուներեք  ՀՀ  դրամ </t>
  </si>
  <si>
    <t>Տրված կանխավճարներ, այդ թվում՝</t>
  </si>
  <si>
    <t>«Կոտայք»   ՏՀՏ  եկամտային հարկ</t>
  </si>
  <si>
    <t>«Կոտայք»   ՏՀՏ  սոց վճար</t>
  </si>
  <si>
    <t>«Կոտայք»   ՏՀՏ դրոշմանիշ վճար</t>
  </si>
  <si>
    <t>«Գազպրոմ Արմենիա» ՓԲԸ</t>
  </si>
  <si>
    <t>«Վեոլիա Ջուր» ՓԲԸ</t>
  </si>
  <si>
    <t>Նաիրիի համայնքի բյուջե</t>
  </si>
  <si>
    <t>«ՄՏՍ Հայաստան» ՓԲԸ</t>
  </si>
  <si>
    <t>1930004268280100</t>
  </si>
  <si>
    <t>Կազմակերպության աշխատակիցներ</t>
  </si>
  <si>
    <t>Ստացված կանխավճարներ Նաիրիի համ</t>
  </si>
  <si>
    <t>1293202.4 դրամ</t>
  </si>
  <si>
    <t xml:space="preserve">    Àëï Ñ³ßí³éÙ³Ý ïíÛ³ÉÝ»ñÇ - մեկ միլիոն երկու հարյուր իննսուներեք հազար երկու հարյուր ՀՀ  դրամ 4 լումա</t>
  </si>
  <si>
    <t xml:space="preserve">   Ð³ßíÇ ÙÝ³óáñ¹Á  ¹ñ³Ù -   947384 ¹ñ³Ù</t>
  </si>
  <si>
    <t xml:space="preserve">    Àëï Ñ³ßí³éÙ³Ý ïíÛ³ÉÝ»ñÇ -  ինը հարյուր քառասունյոթ հազար երեք հարյուր ութսունչորս  ՀՀ  դրամ</t>
  </si>
  <si>
    <t>900005001186</t>
  </si>
  <si>
    <t xml:space="preserve">   Ð³ßíÇ ÙÝ³óáñ¹Á  ¹ñ³Ù -   10632 ¹ñ³Ù</t>
  </si>
  <si>
    <t xml:space="preserve">    Àëï Ñ³ßí³éÙ³Ý ïíÛ³ÉÝ»ñÇ - տասը հազար վեց հարյուր երեսուներկու ՀՀ դրամ</t>
  </si>
  <si>
    <t>&lt;&lt;Տ- Քնսթրաքշն&gt;&gt; ՓԲԸ</t>
  </si>
  <si>
    <t>2474663156676470</t>
  </si>
  <si>
    <t>Վիրուս ՆԵՏ ՍՊԸ</t>
  </si>
  <si>
    <t>163028046122</t>
  </si>
  <si>
    <t>ԱՁ Աշոտ Խալաթյան</t>
  </si>
  <si>
    <t>1510022970680100</t>
  </si>
  <si>
    <t>Նաիրի համայնքապետ․աշխ․</t>
  </si>
  <si>
    <t>900115001597</t>
  </si>
  <si>
    <t>Հաշվի մնացորդ  - 2054072 ՀՀ դրամ</t>
  </si>
  <si>
    <t xml:space="preserve">    Àëï Ñ³ßí³éÙ³Ý ïíÛ³ÉÝ»ñÇ -երկու միլիոն հիսունչորս հազար յոթանասուներկու ՀՀ  դրամ</t>
  </si>
  <si>
    <t>Հաշվի մնացորդ  449209 ՀՀ դրամ</t>
  </si>
  <si>
    <t xml:space="preserve">    Àëï Ñ³ßí³éÙ³Ý ïíÛ³ÉÝ»ñÇ -չորս հարյուր  քառասունինը հազար երկու հարյուր ինը ՀՀ  դրամ</t>
  </si>
  <si>
    <t>&lt;&lt;Դավիթ Սարգսյան&gt;&gt;ԱՁ</t>
  </si>
  <si>
    <t xml:space="preserve">                                                     </t>
  </si>
  <si>
    <t>էլ. սալիկ</t>
  </si>
  <si>
    <t xml:space="preserve">ուղեգորգ (թանգարան) </t>
  </si>
  <si>
    <t>Տեսահսկողության համակարգ</t>
  </si>
  <si>
    <t>Մանկ. խաղահրապարակ</t>
  </si>
  <si>
    <t xml:space="preserve">Դյուրակիր համակարգիչ </t>
  </si>
  <si>
    <t>1.  Àëï դեբիտորական  å³ñïù»ñÇ</t>
  </si>
  <si>
    <t xml:space="preserve">                                           Հավելված 4                                                                        Նաիրի համայնքի ավագանու 2023 թվականի փետրվարի 14-ի N 25 -Ա որոշման</t>
  </si>
  <si>
    <t>Հավելված 5                                                           Նաիրի համայնքի ավագանու                                  2023 թվականի փետրվարի 14-ի N 25 -Ա որոշման</t>
  </si>
  <si>
    <t xml:space="preserve">                                                                           Հավելված 12                                                 Նաիրի համայնքի ավագանու                  2023 թվականի փետրվարի 14-ի N 25 -Ա որոշման</t>
  </si>
  <si>
    <t xml:space="preserve">                                                                               Հավելված 13                                                      Նաիրի համայնքի ավագանու                         2023 թվականի փետրվարի 14-ի N 25 -Ա որոշման</t>
  </si>
  <si>
    <t xml:space="preserve">                                                            Հավելված 3                                                Նաիրի համայնքի ավագանու                                              2023 թվականի փետրվարի 14-ի N 25 -Ա որոշման</t>
  </si>
  <si>
    <t xml:space="preserve">Եղվարդի ՔԿԱԳ </t>
  </si>
  <si>
    <t>Գáñ·</t>
  </si>
  <si>
    <t>ØáÝÇïáñ BENQ 17 LCD</t>
  </si>
  <si>
    <t>ØáÝÇïáñ 17LG 1954 SM</t>
  </si>
  <si>
    <t>êÝáõóÙ³Ý ë³ñù</t>
  </si>
  <si>
    <t>Պրացեսոր (224194)</t>
  </si>
  <si>
    <t>Մոնիտոր (00589)</t>
  </si>
  <si>
    <t>Պրինտեր (821038)</t>
  </si>
  <si>
    <t>UPS (b) (401404)</t>
  </si>
  <si>
    <t>æ»éáõóÇã</t>
  </si>
  <si>
    <t>öáß»ÏáõÉ</t>
  </si>
  <si>
    <t>Î³ñÇã</t>
  </si>
  <si>
    <t>¶áñÍ³í³ñÇ ë»Õ³Ý</t>
  </si>
  <si>
    <t xml:space="preserve">Ը դ ա մ ե ն ը </t>
  </si>
  <si>
    <t>Օրհուս ՀԿ</t>
  </si>
  <si>
    <t>ÀÝ¹. ·áõÙ³ñ</t>
  </si>
  <si>
    <t xml:space="preserve">Þ»ñï³í³ñ³·áõÛñ </t>
  </si>
  <si>
    <r>
      <t>մ</t>
    </r>
    <r>
      <rPr>
        <vertAlign val="superscript"/>
        <sz val="12"/>
        <rFont val="Arial LatArm"/>
        <family val="2"/>
      </rPr>
      <t>2</t>
    </r>
  </si>
  <si>
    <t>ÜÇëï»ñÇ ë»Õ³Ý</t>
  </si>
  <si>
    <t>Ð³Ù³Ï³ñ·. ë»Õ. ³Ãáé</t>
  </si>
  <si>
    <t>ÜÇëï»ñÇ ë»Õ³ÝÇ  ³Ãáé</t>
  </si>
  <si>
    <t>²Ùë³·ñÇ ë»Õ³Ý</t>
  </si>
  <si>
    <t>î³ù³óÝáÕ ë³ñù</t>
  </si>
  <si>
    <t>¶¹³É Ã»ÛÇ</t>
  </si>
  <si>
    <t>կոմպլեկտ</t>
  </si>
  <si>
    <t>¶Éáµáõë</t>
  </si>
  <si>
    <t>ê»Õ³ÝÇ Ñ³í³ù³Íáõ</t>
  </si>
  <si>
    <t>¸³ÏÇã</t>
  </si>
  <si>
    <t>ÂÕÃ³Ù³Ý</t>
  </si>
  <si>
    <t>î»ë³Å³å³í»Ý</t>
  </si>
  <si>
    <t>UPS</t>
  </si>
  <si>
    <t>²Õµ³Ù³Ý</t>
  </si>
  <si>
    <t>²ïÉ³ë</t>
  </si>
  <si>
    <t>¶ñ³Ï³ÝáõÃÛáõÝ</t>
  </si>
  <si>
    <t>ø³ñï»½</t>
  </si>
  <si>
    <t xml:space="preserve">                                                               Հավելված 15                                       Նաիրի համայնքի ավագանու                                          2023 թվականի փետրվարի 14-ի N 25 -Ա որոշման</t>
  </si>
  <si>
    <t>ԳՅՈՒՂ ԶՈՐԱՎԱՆ</t>
  </si>
  <si>
    <t>ԳՅՈՒՂ ԱՐԱԳՅՈՒՂ</t>
  </si>
  <si>
    <t>հ/հ</t>
  </si>
  <si>
    <t>Հիմնական միջոցի անվանումը և համառոտ բնութագիրը</t>
  </si>
  <si>
    <t>Թողարկման (կառուցման) տարեթիվը</t>
  </si>
  <si>
    <t>Ձեռքբերման տարեթիվը</t>
  </si>
  <si>
    <t>Առկայությունը</t>
  </si>
  <si>
    <t>գործարան.</t>
  </si>
  <si>
    <r>
      <t>փաստացի</t>
    </r>
    <r>
      <rPr>
        <sz val="10.5"/>
        <color rgb="FF000000"/>
        <rFont val="Calibri"/>
        <family val="2"/>
        <scheme val="minor"/>
      </rPr>
      <t> </t>
    </r>
    <r>
      <rPr>
        <sz val="7.5"/>
        <color rgb="FF000000"/>
        <rFont val="Arial Unicode"/>
        <family val="2"/>
      </rPr>
      <t>(քանակ)</t>
    </r>
  </si>
  <si>
    <r>
      <t>հաշվապահ</t>
    </r>
    <r>
      <rPr>
        <sz val="10.5"/>
        <color rgb="FF000000"/>
        <rFont val="MS Gothic"/>
        <family val="3"/>
      </rPr>
      <t>․</t>
    </r>
    <r>
      <rPr>
        <sz val="10.5"/>
        <color rgb="FF000000"/>
        <rFont val="Arial Unicode"/>
        <family val="2"/>
      </rPr>
      <t xml:space="preserve"> տվյալներով</t>
    </r>
  </si>
  <si>
    <t>(քանակ)</t>
  </si>
  <si>
    <r>
      <t> </t>
    </r>
    <r>
      <rPr>
        <sz val="10.5"/>
        <color rgb="FF000000"/>
        <rFont val="Arial Unicode"/>
        <family val="2"/>
      </rPr>
      <t>1</t>
    </r>
  </si>
  <si>
    <r>
      <t> </t>
    </r>
    <r>
      <rPr>
        <sz val="10.5"/>
        <color rgb="FF000000"/>
        <rFont val="Arial Unicode"/>
        <family val="2"/>
      </rPr>
      <t>Գրասեղան</t>
    </r>
  </si>
  <si>
    <r>
      <t> </t>
    </r>
    <r>
      <rPr>
        <sz val="10.5"/>
        <color rgb="FF000000"/>
        <rFont val="Arial Unicode"/>
        <family val="2"/>
      </rPr>
      <t>2014</t>
    </r>
  </si>
  <si>
    <r>
      <t> </t>
    </r>
    <r>
      <rPr>
        <sz val="10.5"/>
        <color rgb="FF000000"/>
        <rFont val="Arial Unicode"/>
        <family val="2"/>
      </rPr>
      <t>00036</t>
    </r>
  </si>
  <si>
    <r>
      <t> </t>
    </r>
    <r>
      <rPr>
        <sz val="10.5"/>
        <color rgb="FF000000"/>
        <rFont val="Arial Unicode"/>
        <family val="2"/>
      </rPr>
      <t>1.00</t>
    </r>
  </si>
  <si>
    <r>
      <t> </t>
    </r>
    <r>
      <rPr>
        <sz val="10.5"/>
        <color rgb="FF000000"/>
        <rFont val="Arial Unicode"/>
        <family val="2"/>
      </rPr>
      <t>2</t>
    </r>
  </si>
  <si>
    <r>
      <t> </t>
    </r>
    <r>
      <rPr>
        <sz val="10.5"/>
        <color rgb="FF000000"/>
        <rFont val="Arial Unicode"/>
        <family val="2"/>
      </rPr>
      <t>Չհրկիզվող պահարան</t>
    </r>
  </si>
  <si>
    <r>
      <t> </t>
    </r>
    <r>
      <rPr>
        <sz val="10.5"/>
        <color rgb="FF000000"/>
        <rFont val="Arial Unicode"/>
        <family val="2"/>
      </rPr>
      <t>1987</t>
    </r>
  </si>
  <si>
    <r>
      <t> </t>
    </r>
    <r>
      <rPr>
        <sz val="10.5"/>
        <color rgb="FF000000"/>
        <rFont val="Arial Unicode"/>
        <family val="2"/>
      </rPr>
      <t>00037</t>
    </r>
  </si>
  <si>
    <r>
      <t> </t>
    </r>
    <r>
      <rPr>
        <sz val="10.5"/>
        <color rgb="FF000000"/>
        <rFont val="Arial Unicode"/>
        <family val="2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</si>
  <si>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Ժուռնալի սեղան</t>
    </r>
  </si>
  <si>
    <r>
      <t> </t>
    </r>
    <r>
      <rPr>
        <sz val="10.5"/>
        <color rgb="FF000000"/>
        <rFont val="Arial Unicode"/>
        <family val="2"/>
      </rPr>
      <t>2010</t>
    </r>
  </si>
  <si>
    <r>
      <t> </t>
    </r>
    <r>
      <rPr>
        <sz val="10.5"/>
        <color rgb="FF000000"/>
        <rFont val="Arial Unicode"/>
        <family val="2"/>
      </rPr>
      <t>00038</t>
    </r>
  </si>
  <si>
    <r>
      <t> </t>
    </r>
    <r>
      <rPr>
        <sz val="10.5"/>
        <color rgb="FF000000"/>
        <rFont val="Arial Unicode"/>
        <family val="2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</si>
  <si>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Հեռուստացույց</t>
    </r>
  </si>
  <si>
    <r>
      <t> </t>
    </r>
    <r>
      <rPr>
        <sz val="10.5"/>
        <color rgb="FF000000"/>
        <rFont val="Arial Unicode"/>
        <family val="2"/>
      </rPr>
      <t>00039</t>
    </r>
  </si>
  <si>
    <r>
      <t> </t>
    </r>
    <r>
      <rPr>
        <sz val="10.5"/>
        <color rgb="FF000000"/>
        <rFont val="Arial Unicode"/>
        <family val="2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</si>
  <si>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Օֆիսային բազկաթոռ</t>
    </r>
  </si>
  <si>
    <r>
      <t> </t>
    </r>
    <r>
      <rPr>
        <sz val="10.5"/>
        <color rgb="FF000000"/>
        <rFont val="Arial Unicode"/>
        <family val="2"/>
      </rPr>
      <t>00040</t>
    </r>
  </si>
  <si>
    <r>
      <t> </t>
    </r>
    <r>
      <rPr>
        <sz val="10.5"/>
        <color rgb="FF000000"/>
        <rFont val="Arial Unicode"/>
        <family val="2"/>
      </rPr>
      <t>6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</si>
  <si>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Համակարգչի սեղան</t>
    </r>
  </si>
  <si>
    <r>
      <t> </t>
    </r>
    <r>
      <rPr>
        <sz val="10.5"/>
        <color rgb="FF000000"/>
        <rFont val="Arial Unicode"/>
        <family val="2"/>
      </rPr>
      <t>2002</t>
    </r>
  </si>
  <si>
    <r>
      <t> </t>
    </r>
    <r>
      <rPr>
        <sz val="10.5"/>
        <color rgb="FF000000"/>
        <rFont val="Arial Unicode"/>
        <family val="2"/>
      </rPr>
      <t>00041</t>
    </r>
  </si>
  <si>
    <r>
      <t> </t>
    </r>
    <r>
      <rPr>
        <sz val="10.5"/>
        <color rgb="FF000000"/>
        <rFont val="Arial Unicode"/>
        <family val="2"/>
      </rPr>
      <t>7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</si>
  <si>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00042</t>
    </r>
  </si>
  <si>
    <r>
      <t> </t>
    </r>
    <r>
      <rPr>
        <sz val="10.5"/>
        <color rgb="FF000000"/>
        <rFont val="Arial Unicode"/>
        <family val="2"/>
      </rPr>
      <t>8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</si>
  <si>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Օֆիսային աթոռ /6 հատ/</t>
    </r>
  </si>
  <si>
    <r>
      <t> </t>
    </r>
    <r>
      <rPr>
        <sz val="10.5"/>
        <color rgb="FF000000"/>
        <rFont val="Arial Unicode"/>
        <family val="2"/>
      </rPr>
      <t>00043</t>
    </r>
  </si>
  <si>
    <r>
      <t> </t>
    </r>
    <r>
      <rPr>
        <sz val="10.5"/>
        <color rgb="FF000000"/>
        <rFont val="Arial Unicode"/>
        <family val="2"/>
      </rPr>
      <t>9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</si>
  <si>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Ղեկավարի սեղան /2 հատ/</t>
    </r>
  </si>
  <si>
    <r>
      <t> </t>
    </r>
    <r>
      <rPr>
        <sz val="10.5"/>
        <color rgb="FF000000"/>
        <rFont val="Arial Unicode"/>
        <family val="2"/>
      </rPr>
      <t>2015</t>
    </r>
  </si>
  <si>
    <r>
      <t> </t>
    </r>
    <r>
      <rPr>
        <sz val="10.5"/>
        <color rgb="FF000000"/>
        <rFont val="Arial Unicode"/>
        <family val="2"/>
      </rPr>
      <t>00044</t>
    </r>
  </si>
  <si>
    <r>
      <t> </t>
    </r>
    <r>
      <rPr>
        <sz val="10.5"/>
        <color rgb="FF000000"/>
        <rFont val="Arial Unicode"/>
        <family val="2"/>
      </rPr>
      <t>10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</si>
  <si>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Պահարան</t>
    </r>
  </si>
  <si>
    <r>
      <t> </t>
    </r>
    <r>
      <rPr>
        <sz val="10.5"/>
        <color rgb="FF000000"/>
        <rFont val="Arial Unicode"/>
        <family val="2"/>
      </rPr>
      <t>00045</t>
    </r>
  </si>
  <si>
    <r>
      <t> </t>
    </r>
    <r>
      <rPr>
        <sz val="10.5"/>
        <color rgb="FF000000"/>
        <rFont val="Arial Unicode"/>
        <family val="2"/>
      </rPr>
      <t>11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</si>
  <si>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Բազկաթոռ /2 հատ/</t>
    </r>
  </si>
  <si>
    <r>
      <t> </t>
    </r>
    <r>
      <rPr>
        <sz val="10.5"/>
        <color rgb="FF000000"/>
        <rFont val="Arial Unicode"/>
        <family val="2"/>
      </rPr>
      <t>00046</t>
    </r>
  </si>
  <si>
    <r>
      <t> </t>
    </r>
    <r>
      <rPr>
        <sz val="10.5"/>
        <color rgb="FF000000"/>
        <rFont val="Arial Unicode"/>
        <family val="2"/>
      </rPr>
      <t>12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</si>
  <si>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Կրակմարիչ /2 հատ/</t>
    </r>
  </si>
  <si>
    <r>
      <t> </t>
    </r>
    <r>
      <rPr>
        <sz val="10.5"/>
        <color rgb="FF000000"/>
        <rFont val="Arial Unicode"/>
        <family val="2"/>
      </rPr>
      <t>00047</t>
    </r>
  </si>
  <si>
    <r>
      <t> </t>
    </r>
    <r>
      <rPr>
        <sz val="10.5"/>
        <color rgb="FF000000"/>
        <rFont val="Arial Unicode"/>
        <family val="2"/>
      </rPr>
      <t>13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</si>
  <si>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Հրշեջ վահանակ /գույքով/</t>
    </r>
  </si>
  <si>
    <r>
      <t> </t>
    </r>
    <r>
      <rPr>
        <sz val="10.5"/>
        <color rgb="FF000000"/>
        <rFont val="Arial Unicode"/>
        <family val="2"/>
      </rPr>
      <t>00048</t>
    </r>
  </si>
  <si>
    <r>
      <t> </t>
    </r>
    <r>
      <rPr>
        <sz val="10.5"/>
        <color rgb="FF000000"/>
        <rFont val="Arial Unicode"/>
        <family val="2"/>
      </rPr>
      <t>14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</si>
  <si>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2016</t>
    </r>
  </si>
  <si>
    <r>
      <t> </t>
    </r>
    <r>
      <rPr>
        <sz val="10.5"/>
        <color rgb="FF000000"/>
        <rFont val="Arial Unicode"/>
        <family val="2"/>
      </rPr>
      <t>00049</t>
    </r>
  </si>
  <si>
    <r>
      <t> </t>
    </r>
    <r>
      <rPr>
        <sz val="10.5"/>
        <color rgb="FF000000"/>
        <rFont val="Arial Unicode"/>
        <family val="2"/>
      </rPr>
      <t>15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</si>
  <si>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00050</t>
    </r>
  </si>
  <si>
    <r>
      <t> </t>
    </r>
    <r>
      <rPr>
        <sz val="10.5"/>
        <color rgb="FF000000"/>
        <rFont val="Arial Unicode"/>
        <family val="2"/>
      </rPr>
      <t>16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</si>
  <si>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WIFI</t>
    </r>
  </si>
  <si>
    <r>
      <t> </t>
    </r>
    <r>
      <rPr>
        <sz val="10.5"/>
        <color rgb="FF000000"/>
        <rFont val="Arial Unicode"/>
        <family val="2"/>
      </rPr>
      <t>2007</t>
    </r>
  </si>
  <si>
    <r>
      <t> </t>
    </r>
    <r>
      <rPr>
        <sz val="10.5"/>
        <color rgb="FF000000"/>
        <rFont val="Arial Unicode"/>
        <family val="2"/>
      </rPr>
      <t>00055</t>
    </r>
  </si>
  <si>
    <r>
      <t> </t>
    </r>
    <r>
      <rPr>
        <sz val="10.5"/>
        <color rgb="FF000000"/>
        <rFont val="Arial Unicode"/>
        <family val="2"/>
      </rPr>
      <t>17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</si>
  <si>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Ջեռուցման համակարգ</t>
    </r>
  </si>
  <si>
    <r>
      <t> </t>
    </r>
    <r>
      <rPr>
        <sz val="10.5"/>
        <color rgb="FF000000"/>
        <rFont val="Arial Unicode"/>
        <family val="2"/>
      </rPr>
      <t>00056</t>
    </r>
  </si>
  <si>
    <r>
      <t> </t>
    </r>
    <r>
      <rPr>
        <sz val="10.5"/>
        <color rgb="FF000000"/>
        <rFont val="Arial Unicode"/>
        <family val="2"/>
      </rPr>
      <t>18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</si>
  <si>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Անվտանգության համակարգ</t>
    </r>
  </si>
  <si>
    <r>
      <t> </t>
    </r>
    <r>
      <rPr>
        <sz val="10.5"/>
        <color rgb="FF000000"/>
        <rFont val="Arial Unicode"/>
        <family val="2"/>
      </rPr>
      <t>2013</t>
    </r>
  </si>
  <si>
    <r>
      <t> </t>
    </r>
    <r>
      <rPr>
        <sz val="10.5"/>
        <color rgb="FF000000"/>
        <rFont val="Arial Unicode"/>
        <family val="2"/>
      </rPr>
      <t>00057</t>
    </r>
  </si>
  <si>
    <r>
      <t> </t>
    </r>
    <r>
      <rPr>
        <sz val="10.5"/>
        <color rgb="FF000000"/>
        <rFont val="Arial Unicode"/>
        <family val="2"/>
      </rPr>
      <t>19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</si>
  <si>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Խոտհնձիչ</t>
    </r>
  </si>
  <si>
    <r>
      <t> </t>
    </r>
    <r>
      <rPr>
        <sz val="10.5"/>
        <color rgb="FF000000"/>
        <rFont val="Arial Unicode"/>
        <family val="2"/>
      </rPr>
      <t>00058</t>
    </r>
  </si>
  <si>
    <r>
      <t> </t>
    </r>
    <r>
      <rPr>
        <sz val="10.5"/>
        <color rgb="FF000000"/>
        <rFont val="Arial Unicode"/>
        <family val="2"/>
      </rPr>
      <t>20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</si>
  <si>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Համակարգիչ /կոմպլեկտ/</t>
    </r>
  </si>
  <si>
    <r>
      <t> </t>
    </r>
    <r>
      <rPr>
        <sz val="10.5"/>
        <color rgb="FF000000"/>
        <rFont val="Arial Unicode"/>
        <family val="2"/>
      </rPr>
      <t>00060</t>
    </r>
  </si>
  <si>
    <r>
      <t> </t>
    </r>
    <r>
      <rPr>
        <sz val="10.5"/>
        <color rgb="FF000000"/>
        <rFont val="Arial Unicode"/>
        <family val="2"/>
      </rPr>
      <t>21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</si>
  <si>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Բազմաֆունկցոնալ տպիչ</t>
    </r>
  </si>
  <si>
    <r>
      <t> </t>
    </r>
    <r>
      <rPr>
        <sz val="10.5"/>
        <color rgb="FF000000"/>
        <rFont val="Arial Unicode"/>
        <family val="2"/>
      </rPr>
      <t>00061</t>
    </r>
  </si>
  <si>
    <r>
      <t> </t>
    </r>
    <r>
      <rPr>
        <sz val="10.5"/>
        <color rgb="FF000000"/>
        <rFont val="Arial Unicode"/>
        <family val="2"/>
      </rPr>
      <t>22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</si>
  <si>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Խոտհնձիչ /սկավառակով/</t>
    </r>
  </si>
  <si>
    <r>
      <t> </t>
    </r>
    <r>
      <rPr>
        <sz val="10.5"/>
        <color rgb="FF000000"/>
        <rFont val="Arial Unicode"/>
        <family val="2"/>
      </rPr>
      <t>00062</t>
    </r>
  </si>
  <si>
    <r>
      <t> </t>
    </r>
    <r>
      <rPr>
        <sz val="10.5"/>
        <color rgb="FF000000"/>
        <rFont val="Arial Unicode"/>
        <family val="2"/>
      </rPr>
      <t>23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</si>
  <si>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Բարձրախոս</t>
    </r>
  </si>
  <si>
    <r>
      <t> </t>
    </r>
    <r>
      <rPr>
        <sz val="10.5"/>
        <color rgb="FF000000"/>
        <rFont val="Arial Unicode"/>
        <family val="2"/>
      </rPr>
      <t>00064</t>
    </r>
  </si>
  <si>
    <r>
      <t> </t>
    </r>
    <r>
      <rPr>
        <sz val="10.5"/>
        <color rgb="FF000000"/>
        <rFont val="Arial Unicode"/>
        <family val="2"/>
      </rPr>
      <t>24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</si>
  <si>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Լրակազմ համակարգիչ G1840</t>
    </r>
  </si>
  <si>
    <r>
      <t> </t>
    </r>
    <r>
      <rPr>
        <sz val="10.5"/>
        <color rgb="FF000000"/>
        <rFont val="Arial Unicode"/>
        <family val="2"/>
      </rPr>
      <t>00065</t>
    </r>
  </si>
  <si>
    <r>
      <t> </t>
    </r>
    <r>
      <rPr>
        <sz val="10.5"/>
        <color rgb="FF000000"/>
        <rFont val="Arial Unicode"/>
        <family val="2"/>
      </rPr>
      <t>25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</si>
  <si>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Լրակազմ համակարգիչ G1840, Մոնիտոր Philips</t>
    </r>
  </si>
  <si>
    <r>
      <t> </t>
    </r>
    <r>
      <rPr>
        <sz val="10.5"/>
        <color rgb="FF000000"/>
        <rFont val="Arial Unicode"/>
        <family val="2"/>
      </rPr>
      <t>00066</t>
    </r>
  </si>
  <si>
    <r>
      <t> </t>
    </r>
    <r>
      <rPr>
        <sz val="10.5"/>
        <color rgb="FF000000"/>
        <rFont val="Arial Unicode"/>
        <family val="2"/>
      </rPr>
      <t>26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</si>
  <si>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Սառնարան Hisense 50*50*85</t>
    </r>
  </si>
  <si>
    <r>
      <t> </t>
    </r>
    <r>
      <rPr>
        <sz val="10.5"/>
        <color rgb="FF000000"/>
        <rFont val="Arial Unicode"/>
        <family val="2"/>
      </rPr>
      <t>00067</t>
    </r>
  </si>
  <si>
    <r>
      <t> </t>
    </r>
    <r>
      <rPr>
        <sz val="10.5"/>
        <color rgb="FF000000"/>
        <rFont val="Arial Unicode"/>
        <family val="2"/>
      </rPr>
      <t>27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</si>
  <si>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Համակարգչի հավաքածու Intel Core i3/MB</t>
    </r>
  </si>
  <si>
    <r>
      <t> </t>
    </r>
    <r>
      <rPr>
        <sz val="10.5"/>
        <color rgb="FF000000"/>
        <rFont val="Arial Unicode"/>
        <family val="2"/>
      </rPr>
      <t>00068</t>
    </r>
  </si>
  <si>
    <r>
      <t> </t>
    </r>
    <r>
      <rPr>
        <sz val="10.5"/>
        <color rgb="FF000000"/>
        <rFont val="Arial Unicode"/>
        <family val="2"/>
      </rPr>
      <t>28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</si>
  <si>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Հոսանքի կարգավորիչ /UPS/</t>
    </r>
  </si>
  <si>
    <r>
      <t> </t>
    </r>
    <r>
      <rPr>
        <sz val="10.5"/>
        <color rgb="FF000000"/>
        <rFont val="Arial Unicode"/>
        <family val="2"/>
      </rPr>
      <t>2018</t>
    </r>
  </si>
  <si>
    <r>
      <t> </t>
    </r>
    <r>
      <rPr>
        <sz val="10.5"/>
        <color rgb="FF000000"/>
        <rFont val="Arial Unicode"/>
        <family val="2"/>
      </rPr>
      <t>00069</t>
    </r>
  </si>
  <si>
    <r>
      <t> </t>
    </r>
    <r>
      <rPr>
        <sz val="10.5"/>
        <color rgb="FF000000"/>
        <rFont val="Arial Unicode"/>
        <family val="2"/>
      </rPr>
      <t>29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</si>
  <si>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Բազմաֆունկցոնալ տպիչ /HP/</t>
    </r>
  </si>
  <si>
    <r>
      <t> </t>
    </r>
    <r>
      <rPr>
        <sz val="10.5"/>
        <color rgb="FF000000"/>
        <rFont val="Arial Unicode"/>
        <family val="2"/>
      </rPr>
      <t>00070</t>
    </r>
  </si>
  <si>
    <r>
      <t> </t>
    </r>
    <r>
      <rPr>
        <sz val="10.5"/>
        <color rgb="FF000000"/>
        <rFont val="Arial Unicode"/>
        <family val="2"/>
      </rPr>
      <t>30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</si>
  <si>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Համակարգչի պրոցեսոր</t>
    </r>
  </si>
  <si>
    <r>
      <t> </t>
    </r>
    <r>
      <rPr>
        <sz val="10.5"/>
        <color rgb="FF000000"/>
        <rFont val="Arial Unicode"/>
        <family val="2"/>
      </rPr>
      <t>00071</t>
    </r>
  </si>
  <si>
    <r>
      <t> </t>
    </r>
    <r>
      <rPr>
        <sz val="10.5"/>
        <color rgb="FF000000"/>
        <rFont val="Arial Unicode"/>
        <family val="2"/>
      </rPr>
      <t>31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</si>
  <si>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Համայնքային կոյուղագիծ, Պ/է. /d=300մմ/</t>
    </r>
  </si>
  <si>
    <r>
      <t> </t>
    </r>
    <r>
      <rPr>
        <sz val="10.5"/>
        <color rgb="FF000000"/>
        <rFont val="Arial Unicode"/>
        <family val="2"/>
      </rPr>
      <t>00072</t>
    </r>
  </si>
  <si>
    <r>
      <t> </t>
    </r>
    <r>
      <rPr>
        <sz val="10.5"/>
        <color rgb="FF000000"/>
        <rFont val="Arial Unicode"/>
        <family val="2"/>
      </rPr>
      <t>32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</si>
  <si>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Համայնքային կոյուղագիծ, մետաղական /d=200-300մմ/</t>
    </r>
  </si>
  <si>
    <r>
      <t> </t>
    </r>
    <r>
      <rPr>
        <sz val="10.5"/>
        <color rgb="FF000000"/>
        <rFont val="Arial Unicode"/>
        <family val="2"/>
      </rPr>
      <t>1965</t>
    </r>
  </si>
  <si>
    <r>
      <t> </t>
    </r>
    <r>
      <rPr>
        <sz val="10.5"/>
        <color rgb="FF000000"/>
        <rFont val="Arial Unicode"/>
        <family val="2"/>
      </rPr>
      <t>00073</t>
    </r>
  </si>
  <si>
    <r>
      <t> </t>
    </r>
    <r>
      <rPr>
        <sz val="10.5"/>
        <color rgb="FF000000"/>
        <rFont val="Arial Unicode"/>
        <family val="2"/>
      </rPr>
      <t>33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</si>
  <si>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Ասֆալտապատում</t>
    </r>
  </si>
  <si>
    <r>
      <t> </t>
    </r>
    <r>
      <rPr>
        <sz val="10.5"/>
        <color rgb="FF000000"/>
        <rFont val="Arial Unicode"/>
        <family val="2"/>
      </rPr>
      <t>2005</t>
    </r>
  </si>
  <si>
    <r>
      <t> </t>
    </r>
    <r>
      <rPr>
        <sz val="10.5"/>
        <color rgb="FF000000"/>
        <rFont val="Arial Unicode"/>
        <family val="2"/>
      </rPr>
      <t>00074</t>
    </r>
  </si>
  <si>
    <r>
      <t> </t>
    </r>
    <r>
      <rPr>
        <sz val="10.5"/>
        <color rgb="FF000000"/>
        <rFont val="Arial Unicode"/>
        <family val="2"/>
      </rPr>
      <t>34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</si>
  <si>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2006</t>
    </r>
  </si>
  <si>
    <r>
      <t> </t>
    </r>
    <r>
      <rPr>
        <sz val="10.5"/>
        <color rgb="FF000000"/>
        <rFont val="Arial Unicode"/>
        <family val="2"/>
      </rPr>
      <t>00075</t>
    </r>
  </si>
  <si>
    <r>
      <t> </t>
    </r>
    <r>
      <rPr>
        <sz val="10.5"/>
        <color rgb="FF000000"/>
        <rFont val="Arial Unicode"/>
        <family val="2"/>
      </rPr>
      <t>35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</si>
  <si>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00076</t>
    </r>
  </si>
  <si>
    <r>
      <t> </t>
    </r>
    <r>
      <rPr>
        <sz val="10.5"/>
        <color rgb="FF000000"/>
        <rFont val="Arial Unicode"/>
        <family val="2"/>
      </rPr>
      <t>36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</si>
  <si>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2008</t>
    </r>
  </si>
  <si>
    <r>
      <t> </t>
    </r>
    <r>
      <rPr>
        <sz val="10.5"/>
        <color rgb="FF000000"/>
        <rFont val="Arial Unicode"/>
        <family val="2"/>
      </rPr>
      <t>00077</t>
    </r>
  </si>
  <si>
    <r>
      <t> </t>
    </r>
    <r>
      <rPr>
        <sz val="10.5"/>
        <color rgb="FF000000"/>
        <rFont val="Arial Unicode"/>
        <family val="2"/>
      </rPr>
      <t>37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</si>
  <si>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2009</t>
    </r>
  </si>
  <si>
    <r>
      <t> </t>
    </r>
    <r>
      <rPr>
        <sz val="10.5"/>
        <color rgb="FF000000"/>
        <rFont val="Arial Unicode"/>
        <family val="2"/>
      </rPr>
      <t>00078</t>
    </r>
  </si>
  <si>
    <r>
      <t> </t>
    </r>
    <r>
      <rPr>
        <sz val="10.5"/>
        <color rgb="FF000000"/>
        <rFont val="Arial Unicode"/>
        <family val="2"/>
      </rPr>
      <t>38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</si>
  <si>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00079</t>
    </r>
  </si>
  <si>
    <r>
      <t> </t>
    </r>
    <r>
      <rPr>
        <sz val="10.5"/>
        <color rgb="FF000000"/>
        <rFont val="Arial Unicode"/>
        <family val="2"/>
      </rPr>
      <t>39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</si>
  <si>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00080</t>
    </r>
  </si>
  <si>
    <r>
      <t> </t>
    </r>
    <r>
      <rPr>
        <sz val="10.5"/>
        <color rgb="FF000000"/>
        <rFont val="Arial Unicode"/>
        <family val="2"/>
      </rPr>
      <t>40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</si>
  <si>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00081</t>
    </r>
  </si>
  <si>
    <r>
      <t> </t>
    </r>
    <r>
      <rPr>
        <sz val="10.5"/>
        <color rgb="FF000000"/>
        <rFont val="Arial Unicode"/>
        <family val="2"/>
      </rPr>
      <t>41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</si>
  <si>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00082</t>
    </r>
  </si>
  <si>
    <r>
      <t> </t>
    </r>
    <r>
      <rPr>
        <sz val="10.5"/>
        <color rgb="FF000000"/>
        <rFont val="Arial Unicode"/>
        <family val="2"/>
      </rPr>
      <t>42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</si>
  <si>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Գազաֆիկացում, մետաղական խողովակ /d=57-159մմ/</t>
    </r>
  </si>
  <si>
    <r>
      <t> </t>
    </r>
    <r>
      <rPr>
        <sz val="10.5"/>
        <color rgb="FF000000"/>
        <rFont val="Arial Unicode"/>
        <family val="2"/>
      </rPr>
      <t>00083</t>
    </r>
  </si>
  <si>
    <r>
      <t> </t>
    </r>
    <r>
      <rPr>
        <sz val="10.5"/>
        <color rgb="FF000000"/>
        <rFont val="Arial Unicode"/>
        <family val="2"/>
      </rPr>
      <t>43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</si>
  <si>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Գազաֆիկացում, մետաղական խողովակ /d=57-108մմ/</t>
    </r>
  </si>
  <si>
    <r>
      <t> </t>
    </r>
    <r>
      <rPr>
        <sz val="10.5"/>
        <color rgb="FF000000"/>
        <rFont val="Arial Unicode"/>
        <family val="2"/>
      </rPr>
      <t>00084</t>
    </r>
  </si>
  <si>
    <r>
      <t> </t>
    </r>
    <r>
      <rPr>
        <sz val="10.5"/>
        <color rgb="FF000000"/>
        <rFont val="Arial Unicode"/>
        <family val="2"/>
      </rPr>
      <t>44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</si>
  <si>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Գազաֆիկացում, մետաղական խողովակ /d=32.5-76մմ/</t>
    </r>
  </si>
  <si>
    <r>
      <t> </t>
    </r>
    <r>
      <rPr>
        <sz val="10.5"/>
        <color rgb="FF000000"/>
        <rFont val="Arial Unicode"/>
        <family val="2"/>
      </rPr>
      <t>00085</t>
    </r>
  </si>
  <si>
    <r>
      <t> </t>
    </r>
    <r>
      <rPr>
        <sz val="10.5"/>
        <color rgb="FF000000"/>
        <rFont val="Arial Unicode"/>
        <family val="2"/>
      </rPr>
      <t>45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</si>
  <si>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Գազաֆիկացում, մետաղական խողովակ Փ=108x3,5մմ</t>
    </r>
  </si>
  <si>
    <r>
      <t> </t>
    </r>
    <r>
      <rPr>
        <sz val="10.5"/>
        <color rgb="FF000000"/>
        <rFont val="Arial Unicode"/>
        <family val="2"/>
      </rPr>
      <t>00086</t>
    </r>
  </si>
  <si>
    <r>
      <t> </t>
    </r>
    <r>
      <rPr>
        <sz val="10.5"/>
        <color rgb="FF000000"/>
        <rFont val="Arial Unicode"/>
        <family val="2"/>
      </rPr>
      <t>46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</si>
  <si>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Ոռոգման ջրի ջրագիծ, մետաղական խողովակ, /d=200մմ/</t>
    </r>
  </si>
  <si>
    <r>
      <t> </t>
    </r>
    <r>
      <rPr>
        <sz val="10.5"/>
        <color rgb="FF000000"/>
        <rFont val="Arial Unicode"/>
        <family val="2"/>
      </rPr>
      <t>1975</t>
    </r>
  </si>
  <si>
    <r>
      <t> </t>
    </r>
    <r>
      <rPr>
        <sz val="10.5"/>
        <color rgb="FF000000"/>
        <rFont val="Arial Unicode"/>
        <family val="2"/>
      </rPr>
      <t>00087</t>
    </r>
  </si>
  <si>
    <r>
      <t> </t>
    </r>
    <r>
      <rPr>
        <sz val="10.5"/>
        <color rgb="FF000000"/>
        <rFont val="Arial Unicode"/>
        <family val="2"/>
      </rPr>
      <t>47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</si>
  <si>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Արտաքին լուսավորության ցանց /մետաղական հենասյուն և լուսատու /</t>
    </r>
  </si>
  <si>
    <r>
      <t> </t>
    </r>
    <r>
      <rPr>
        <sz val="10.5"/>
        <color rgb="FF000000"/>
        <rFont val="Arial Unicode"/>
        <family val="2"/>
      </rPr>
      <t>1990</t>
    </r>
  </si>
  <si>
    <r>
      <t> </t>
    </r>
    <r>
      <rPr>
        <sz val="10.5"/>
        <color rgb="FF000000"/>
        <rFont val="Arial Unicode"/>
        <family val="2"/>
      </rPr>
      <t>00088</t>
    </r>
  </si>
  <si>
    <r>
      <t> </t>
    </r>
    <r>
      <rPr>
        <sz val="10.5"/>
        <color rgb="FF000000"/>
        <rFont val="Arial Unicode"/>
        <family val="2"/>
      </rPr>
      <t>48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</si>
  <si>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00089</t>
    </r>
  </si>
  <si>
    <r>
      <t> </t>
    </r>
    <r>
      <rPr>
        <sz val="10.5"/>
        <color rgb="FF000000"/>
        <rFont val="Arial Unicode"/>
        <family val="2"/>
      </rPr>
      <t>49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</si>
  <si>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Արտաքին լուսավորության ցանց /մետաղական հենասյուն և լուսատու /85 վտ/ /</t>
    </r>
  </si>
  <si>
    <r>
      <t> </t>
    </r>
    <r>
      <rPr>
        <sz val="10.5"/>
        <color rgb="FF000000"/>
        <rFont val="Arial Unicode"/>
        <family val="2"/>
      </rPr>
      <t>00090</t>
    </r>
  </si>
  <si>
    <r>
      <t> </t>
    </r>
    <r>
      <rPr>
        <sz val="10.5"/>
        <color rgb="FF000000"/>
        <rFont val="Arial Unicode"/>
        <family val="2"/>
      </rPr>
      <t>50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</si>
  <si>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Արտաքին լուսավորության ցանց /մետաղական հենասյուն և լուսատու / /Պանթեոն/</t>
    </r>
  </si>
  <si>
    <r>
      <t> </t>
    </r>
    <r>
      <rPr>
        <sz val="10.5"/>
        <color rgb="FF000000"/>
        <rFont val="Arial Unicode"/>
        <family val="2"/>
      </rPr>
      <t>2017</t>
    </r>
  </si>
  <si>
    <r>
      <t> </t>
    </r>
    <r>
      <rPr>
        <sz val="10.5"/>
        <color rgb="FF000000"/>
        <rFont val="Arial Unicode"/>
        <family val="2"/>
      </rPr>
      <t>00091</t>
    </r>
  </si>
  <si>
    <r>
      <t> </t>
    </r>
    <r>
      <rPr>
        <sz val="10.5"/>
        <color rgb="FF000000"/>
        <rFont val="Arial Unicode"/>
        <family val="2"/>
      </rPr>
      <t>51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</si>
  <si>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Արտաքին լուսավորության ցանց /միայն լեդ լուսատուներ՝ բետոնե սյուների վրա տեղակայված/</t>
    </r>
  </si>
  <si>
    <r>
      <t> </t>
    </r>
    <r>
      <rPr>
        <sz val="10.5"/>
        <color rgb="FF000000"/>
        <rFont val="Arial Unicode"/>
        <family val="2"/>
      </rPr>
      <t>00092</t>
    </r>
  </si>
  <si>
    <r>
      <t> </t>
    </r>
    <r>
      <rPr>
        <sz val="10.5"/>
        <color rgb="FF000000"/>
        <rFont val="Arial Unicode"/>
        <family val="2"/>
      </rPr>
      <t>52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</si>
  <si>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Մուտքի պատվանդան և հարակից տարածքի բարեկարգում</t>
    </r>
  </si>
  <si>
    <r>
      <t> </t>
    </r>
    <r>
      <rPr>
        <sz val="10.5"/>
        <color rgb="FF000000"/>
        <rFont val="Arial Unicode"/>
        <family val="2"/>
      </rPr>
      <t>00093</t>
    </r>
  </si>
  <si>
    <r>
      <t> </t>
    </r>
    <r>
      <rPr>
        <sz val="10.5"/>
        <color rgb="FF000000"/>
        <rFont val="Arial Unicode"/>
        <family val="2"/>
      </rPr>
      <t>53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</si>
  <si>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Ավտոմեքենա ՎԱԶ 21214-126-20 /Նիվա/</t>
    </r>
  </si>
  <si>
    <r>
      <t> </t>
    </r>
    <r>
      <rPr>
        <sz val="10.5"/>
        <color rgb="FF000000"/>
        <rFont val="Arial Unicode"/>
        <family val="2"/>
      </rPr>
      <t>00094</t>
    </r>
  </si>
  <si>
    <r>
      <t> </t>
    </r>
    <r>
      <rPr>
        <sz val="10.5"/>
        <color rgb="FF000000"/>
        <rFont val="Arial Unicode"/>
        <family val="2"/>
      </rPr>
      <t>54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</si>
  <si>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Փողոցային կանգառներ</t>
    </r>
  </si>
  <si>
    <r>
      <t> </t>
    </r>
    <r>
      <rPr>
        <sz val="10.5"/>
        <color rgb="FF000000"/>
        <rFont val="Arial Unicode"/>
        <family val="2"/>
      </rPr>
      <t>00095</t>
    </r>
  </si>
  <si>
    <r>
      <t> </t>
    </r>
    <r>
      <rPr>
        <sz val="10.5"/>
        <color rgb="FF000000"/>
        <rFont val="Arial Unicode"/>
        <family val="2"/>
      </rPr>
      <t>55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</si>
  <si>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Փողոցային նստարաններ</t>
    </r>
  </si>
  <si>
    <r>
      <t> </t>
    </r>
    <r>
      <rPr>
        <sz val="10.5"/>
        <color rgb="FF000000"/>
        <rFont val="Arial Unicode"/>
        <family val="2"/>
      </rPr>
      <t>00096</t>
    </r>
  </si>
  <si>
    <r>
      <t> </t>
    </r>
    <r>
      <rPr>
        <sz val="10.5"/>
        <color rgb="FF000000"/>
        <rFont val="Arial Unicode"/>
        <family val="2"/>
      </rPr>
      <t>56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</si>
  <si>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Փողոցային աղբարկղներ</t>
    </r>
  </si>
  <si>
    <r>
      <t> </t>
    </r>
    <r>
      <rPr>
        <sz val="10.5"/>
        <color rgb="FF000000"/>
        <rFont val="Arial Unicode"/>
        <family val="2"/>
      </rPr>
      <t>00097</t>
    </r>
  </si>
  <si>
    <r>
      <t> </t>
    </r>
    <r>
      <rPr>
        <sz val="10.5"/>
        <color rgb="FF000000"/>
        <rFont val="Arial Unicode"/>
        <family val="2"/>
      </rPr>
      <t>57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</si>
  <si>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Փողոցային խաղարաններ</t>
    </r>
  </si>
  <si>
    <r>
      <t> </t>
    </r>
    <r>
      <rPr>
        <sz val="10.5"/>
        <color rgb="FF000000"/>
        <rFont val="Arial Unicode"/>
        <family val="2"/>
      </rPr>
      <t>00098</t>
    </r>
  </si>
  <si>
    <r>
      <t> </t>
    </r>
    <r>
      <rPr>
        <sz val="10.5"/>
        <color rgb="FF000000"/>
        <rFont val="Arial Unicode"/>
        <family val="2"/>
      </rPr>
      <t>58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</si>
  <si>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Գեղարվեստական գրքեր</t>
    </r>
  </si>
  <si>
    <r>
      <t> </t>
    </r>
    <r>
      <rPr>
        <sz val="10.5"/>
        <color rgb="FF000000"/>
        <rFont val="Arial Unicode"/>
        <family val="2"/>
      </rPr>
      <t>00099</t>
    </r>
  </si>
  <si>
    <r>
      <t> </t>
    </r>
    <r>
      <rPr>
        <sz val="10.5"/>
        <color rgb="FF000000"/>
        <rFont val="Arial Unicode"/>
        <family val="2"/>
      </rPr>
      <t>59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</si>
  <si>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Գիտական և պատմամշակութային գրքեր</t>
    </r>
  </si>
  <si>
    <r>
      <t> </t>
    </r>
    <r>
      <rPr>
        <sz val="10.5"/>
        <color rgb="FF000000"/>
        <rFont val="Arial Unicode"/>
        <family val="2"/>
      </rPr>
      <t>00100</t>
    </r>
  </si>
  <si>
    <r>
      <t> </t>
    </r>
    <r>
      <rPr>
        <sz val="10.5"/>
        <color rgb="FF000000"/>
        <rFont val="Arial Unicode"/>
        <family val="2"/>
      </rPr>
      <t>60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</si>
  <si>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Հանրագիտարաններ</t>
    </r>
  </si>
  <si>
    <r>
      <t> </t>
    </r>
    <r>
      <rPr>
        <sz val="10.5"/>
        <color rgb="FF000000"/>
        <rFont val="Arial Unicode"/>
        <family val="2"/>
      </rPr>
      <t>00101</t>
    </r>
  </si>
  <si>
    <r>
      <t> </t>
    </r>
    <r>
      <rPr>
        <sz val="10.5"/>
        <color rgb="FF000000"/>
        <rFont val="Arial Unicode"/>
        <family val="2"/>
      </rPr>
      <t>61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</si>
  <si>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Բառարաններ</t>
    </r>
  </si>
  <si>
    <r>
      <t> </t>
    </r>
    <r>
      <rPr>
        <sz val="10.5"/>
        <color rgb="FF000000"/>
        <rFont val="Arial Unicode"/>
        <family val="2"/>
      </rPr>
      <t>1978</t>
    </r>
  </si>
  <si>
    <r>
      <t> </t>
    </r>
    <r>
      <rPr>
        <sz val="10.5"/>
        <color rgb="FF000000"/>
        <rFont val="Arial Unicode"/>
        <family val="2"/>
      </rPr>
      <t>00102</t>
    </r>
  </si>
  <si>
    <r>
      <t> </t>
    </r>
    <r>
      <rPr>
        <sz val="10.5"/>
        <color rgb="FF000000"/>
        <rFont val="Arial Unicode"/>
        <family val="2"/>
      </rPr>
      <t>62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</si>
  <si>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Լենինի հատորներ</t>
    </r>
  </si>
  <si>
    <r>
      <t> </t>
    </r>
    <r>
      <rPr>
        <sz val="10.5"/>
        <color rgb="FF000000"/>
        <rFont val="Arial Unicode"/>
        <family val="2"/>
      </rPr>
      <t>1980</t>
    </r>
  </si>
  <si>
    <r>
      <t> </t>
    </r>
    <r>
      <rPr>
        <sz val="10.5"/>
        <color rgb="FF000000"/>
        <rFont val="Arial Unicode"/>
        <family val="2"/>
      </rPr>
      <t>00103</t>
    </r>
  </si>
  <si>
    <r>
      <t> </t>
    </r>
    <r>
      <rPr>
        <sz val="10.5"/>
        <color rgb="FF000000"/>
        <rFont val="Arial Unicode"/>
        <family val="2"/>
      </rPr>
      <t>63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</si>
  <si>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Գրականություն</t>
    </r>
  </si>
  <si>
    <r>
      <t> </t>
    </r>
    <r>
      <rPr>
        <sz val="10.5"/>
        <color rgb="FF000000"/>
        <rFont val="Arial Unicode"/>
        <family val="2"/>
      </rPr>
      <t>00104</t>
    </r>
  </si>
  <si>
    <r>
      <t> </t>
    </r>
    <r>
      <rPr>
        <sz val="10.5"/>
        <color rgb="FF000000"/>
        <rFont val="Arial Unicode"/>
        <family val="2"/>
      </rPr>
      <t>64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</si>
  <si>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Գյուղապետարանի վարչական շենք</t>
    </r>
  </si>
  <si>
    <r>
      <t> </t>
    </r>
    <r>
      <rPr>
        <sz val="10.5"/>
        <color rgb="FF000000"/>
        <rFont val="Arial Unicode"/>
        <family val="2"/>
      </rPr>
      <t>00105</t>
    </r>
  </si>
  <si>
    <r>
      <t> </t>
    </r>
    <r>
      <rPr>
        <sz val="10.5"/>
        <color rgb="FF000000"/>
        <rFont val="Arial Unicode"/>
        <family val="2"/>
      </rPr>
      <t>65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</si>
  <si>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Մանկապարտեզ</t>
    </r>
  </si>
  <si>
    <r>
      <t> </t>
    </r>
    <r>
      <rPr>
        <sz val="10.5"/>
        <color rgb="FF000000"/>
        <rFont val="Arial Unicode"/>
        <family val="2"/>
      </rPr>
      <t>1985</t>
    </r>
  </si>
  <si>
    <r>
      <t> </t>
    </r>
    <r>
      <rPr>
        <sz val="10.5"/>
        <color rgb="FF000000"/>
        <rFont val="Arial Unicode"/>
        <family val="2"/>
      </rPr>
      <t>00106</t>
    </r>
  </si>
  <si>
    <r>
      <t> </t>
    </r>
    <r>
      <rPr>
        <sz val="10.5"/>
        <color rgb="FF000000"/>
        <rFont val="Arial Unicode"/>
        <family val="2"/>
      </rPr>
      <t>66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</si>
  <si>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1970</t>
    </r>
  </si>
  <si>
    <r>
      <t> </t>
    </r>
    <r>
      <rPr>
        <sz val="10.5"/>
        <color rgb="FF000000"/>
        <rFont val="Arial Unicode"/>
        <family val="2"/>
      </rPr>
      <t>00107</t>
    </r>
  </si>
  <si>
    <r>
      <t> </t>
    </r>
    <r>
      <rPr>
        <sz val="10.5"/>
        <color rgb="FF000000"/>
        <rFont val="Arial Unicode"/>
        <family val="2"/>
      </rPr>
      <t>67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</si>
  <si>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Բուժ ամբուլատորիա</t>
    </r>
  </si>
  <si>
    <r>
      <t> </t>
    </r>
    <r>
      <rPr>
        <sz val="10.5"/>
        <color rgb="FF000000"/>
        <rFont val="Arial Unicode"/>
        <family val="2"/>
      </rPr>
      <t>00108</t>
    </r>
  </si>
  <si>
    <r>
      <t> </t>
    </r>
    <r>
      <rPr>
        <sz val="10.5"/>
        <color rgb="FF000000"/>
        <rFont val="Arial Unicode"/>
        <family val="2"/>
      </rPr>
      <t>68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</si>
  <si>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Մշակույթի կենտրոն</t>
    </r>
  </si>
  <si>
    <r>
      <t> </t>
    </r>
    <r>
      <rPr>
        <sz val="10.5"/>
        <color rgb="FF000000"/>
        <rFont val="Arial Unicode"/>
        <family val="2"/>
      </rPr>
      <t>00109</t>
    </r>
  </si>
  <si>
    <r>
      <t> </t>
    </r>
    <r>
      <rPr>
        <sz val="10.5"/>
        <color rgb="FF000000"/>
        <rFont val="Arial Unicode"/>
        <family val="2"/>
      </rPr>
      <t>69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</si>
  <si>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Օդորակիչ ELECTROLUX EACS/I-18HM/N3 /T/</t>
    </r>
  </si>
  <si>
    <r>
      <t> </t>
    </r>
    <r>
      <rPr>
        <sz val="10.5"/>
        <color rgb="FF000000"/>
        <rFont val="Arial Unicode"/>
        <family val="2"/>
      </rPr>
      <t>2019</t>
    </r>
  </si>
  <si>
    <r>
      <t> </t>
    </r>
    <r>
      <rPr>
        <sz val="10.5"/>
        <color rgb="FF000000"/>
        <rFont val="Arial Unicode"/>
        <family val="2"/>
      </rPr>
      <t>00110</t>
    </r>
  </si>
  <si>
    <r>
      <t> </t>
    </r>
    <r>
      <rPr>
        <sz val="10.5"/>
        <color rgb="FF000000"/>
        <rFont val="Arial Unicode"/>
        <family val="2"/>
      </rPr>
      <t>70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</si>
  <si>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00111</t>
    </r>
  </si>
  <si>
    <r>
      <t> </t>
    </r>
    <r>
      <rPr>
        <sz val="10.5"/>
        <color rgb="FF000000"/>
        <rFont val="Arial Unicode"/>
        <family val="2"/>
      </rPr>
      <t>71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</si>
  <si>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2020</t>
    </r>
  </si>
  <si>
    <r>
      <t> </t>
    </r>
    <r>
      <rPr>
        <sz val="10.5"/>
        <color rgb="FF000000"/>
        <rFont val="Arial Unicode"/>
        <family val="2"/>
      </rPr>
      <t>00112</t>
    </r>
  </si>
  <si>
    <r>
      <t> </t>
    </r>
    <r>
      <rPr>
        <sz val="10.5"/>
        <color rgb="FF000000"/>
        <rFont val="Arial Unicode"/>
        <family val="2"/>
      </rPr>
      <t>72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</si>
  <si>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Ազդանշանային բարձրախոս</t>
    </r>
  </si>
  <si>
    <r>
      <t> </t>
    </r>
    <r>
      <rPr>
        <sz val="10.5"/>
        <color rgb="FF000000"/>
        <rFont val="Arial Unicode"/>
        <family val="2"/>
      </rPr>
      <t>00113</t>
    </r>
  </si>
  <si>
    <r>
      <t> </t>
    </r>
    <r>
      <rPr>
        <sz val="10.5"/>
        <color rgb="FF000000"/>
        <rFont val="Arial Unicode"/>
        <family val="2"/>
      </rPr>
      <t>73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</si>
  <si>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00114</t>
    </r>
  </si>
  <si>
    <r>
      <t> </t>
    </r>
    <r>
      <rPr>
        <sz val="10.5"/>
        <color rgb="FF000000"/>
        <rFont val="Arial Unicode"/>
        <family val="2"/>
      </rPr>
      <t>74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</si>
  <si>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00116</t>
    </r>
  </si>
  <si>
    <r>
      <t> </t>
    </r>
    <r>
      <rPr>
        <sz val="10.5"/>
        <color rgb="FF000000"/>
        <rFont val="Arial Unicode"/>
        <family val="2"/>
      </rPr>
      <t>75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</si>
  <si>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Շչակ Ց-40</t>
    </r>
  </si>
  <si>
    <r>
      <t> </t>
    </r>
    <r>
      <rPr>
        <sz val="10.5"/>
        <color rgb="FF000000"/>
        <rFont val="Arial Unicode"/>
        <family val="2"/>
      </rPr>
      <t>00117</t>
    </r>
  </si>
  <si>
    <r>
      <t> </t>
    </r>
    <r>
      <rPr>
        <sz val="10.5"/>
        <color rgb="FF000000"/>
        <rFont val="Arial Unicode"/>
        <family val="2"/>
      </rPr>
      <t>76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</si>
  <si>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00118</t>
    </r>
  </si>
  <si>
    <r>
      <t> </t>
    </r>
    <r>
      <rPr>
        <sz val="10.5"/>
        <color rgb="FF000000"/>
        <rFont val="Arial Unicode"/>
        <family val="2"/>
      </rPr>
      <t>77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</si>
  <si>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00119</t>
    </r>
  </si>
  <si>
    <r>
      <t> </t>
    </r>
    <r>
      <rPr>
        <sz val="10.5"/>
        <color rgb="FF000000"/>
        <rFont val="Arial Unicode"/>
        <family val="2"/>
      </rPr>
      <t>78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</si>
  <si>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Դյուրակիր համակարգիչ</t>
    </r>
  </si>
  <si>
    <r>
      <t> </t>
    </r>
    <r>
      <rPr>
        <sz val="10.5"/>
        <color rgb="FF000000"/>
        <rFont val="Arial Unicode"/>
        <family val="2"/>
      </rPr>
      <t>00123</t>
    </r>
  </si>
  <si>
    <r>
      <t> </t>
    </r>
    <r>
      <rPr>
        <sz val="10.5"/>
        <color rgb="FF000000"/>
        <rFont val="Arial Unicode"/>
        <family val="2"/>
      </rPr>
      <t>79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</si>
  <si>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Տպիչ սարք</t>
    </r>
  </si>
  <si>
    <r>
      <t> </t>
    </r>
    <r>
      <rPr>
        <sz val="10.5"/>
        <color rgb="FF000000"/>
        <rFont val="Arial Unicode"/>
        <family val="2"/>
      </rPr>
      <t>00124</t>
    </r>
  </si>
  <si>
    <r>
      <t> </t>
    </r>
    <r>
      <rPr>
        <sz val="10.5"/>
        <color rgb="FF000000"/>
        <rFont val="Arial Unicode"/>
        <family val="2"/>
      </rPr>
      <t>80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</si>
  <si>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00125</t>
    </r>
  </si>
  <si>
    <r>
      <t> </t>
    </r>
    <r>
      <rPr>
        <sz val="10.5"/>
        <color rgb="FF000000"/>
        <rFont val="Arial Unicode"/>
        <family val="2"/>
      </rPr>
      <t>81</t>
    </r>
    <r>
      <rPr>
        <sz val="11"/>
        <color theme="1"/>
        <rFont val="Calibri"/>
        <family val="2"/>
        <charset val="204"/>
        <scheme val="minor"/>
      </rPr>
      <t/>
    </r>
  </si>
  <si>
    <r>
      <t> </t>
    </r>
    <r>
      <rPr>
        <sz val="10.5"/>
        <color rgb="FF000000"/>
        <rFont val="Arial Unicode"/>
        <family val="2"/>
      </rPr>
      <t>Բենզինաշարժիչային սղոց</t>
    </r>
  </si>
  <si>
    <r>
      <t> </t>
    </r>
    <r>
      <rPr>
        <sz val="10.5"/>
        <color rgb="FF000000"/>
        <rFont val="Arial Unicode"/>
        <family val="2"/>
      </rPr>
      <t>00126</t>
    </r>
  </si>
  <si>
    <t xml:space="preserve">                              Նաիրի համայնքի ավագանու                     2023 թվականի փետրվարի 14-ի N 25 -Ա որոշման</t>
  </si>
  <si>
    <t xml:space="preserve">                                                                            Հավելված 2                                                                                                   Նաիրի համայնքի ավագանու                                                           2023 թվականի փետրվարի 14-ի N 25 -Ա որոշման</t>
  </si>
  <si>
    <t>Հավելված 6                                                                                   Նաիրի համայնքի ավագանու                                                 2023 թվականի փետրվարի 14-ի N 25 -Ա որոշման</t>
  </si>
  <si>
    <t>Հավելված 8                                                                                 Նաիրի համայնքի ավագանու                                                 2023 թվականի փետրվարի 14-ի N 25 -Ա որոշման</t>
  </si>
  <si>
    <t>Հավելված 9                                                                                 Նաիրի համայնքի ավագանու                                                 2023 թվականի փետրվարի 14-ի N 25 -Ա որոշման</t>
  </si>
  <si>
    <t xml:space="preserve">                                                     Հավելված 10                                   Նաիրի համայնքի ավագանու                                   2023 թվականի փետրվարի 14-ի N 25 -Ա որոշման</t>
  </si>
  <si>
    <r>
      <t xml:space="preserve">  </t>
    </r>
    <r>
      <rPr>
        <sz val="10"/>
        <rFont val="Arial Armenian"/>
        <family val="2"/>
      </rPr>
      <t xml:space="preserve">  Àëï Ñ³ßí³éÙ³Ý ïíÛ³ÉÝ»ñÇ</t>
    </r>
    <r>
      <rPr>
        <sz val="11"/>
        <rFont val="Arial Armenian"/>
        <family val="2"/>
      </rPr>
      <t xml:space="preserve"> -  երկու միլիոն երկու հարյուր հիսուներեք հազար չորս հարյուր յոթանասունութ  ՀՀ  դրամ</t>
    </r>
  </si>
  <si>
    <t xml:space="preserve">        Հավելված 7                                                                   Նաիրի համայնքի ավագանու                                          2023 թվականի փետրվարի 14-ի N 25 -Ա որոշման</t>
  </si>
  <si>
    <t xml:space="preserve">                                                              Հավելված 11                                      Նաիրի համայնքի ավագանու  2023 թվականի փետրվարի 14-ի N 25 -Ա որոշման</t>
  </si>
  <si>
    <t xml:space="preserve">                                                                                            Հավելված 14                                                             Նաիրի համայնքի ավագանու                       2023 թվականի փետրվարի 14-ի N 25 -Ա որոշման                                                        </t>
  </si>
  <si>
    <t xml:space="preserve">     §ºÔì²ð¸Æ N 2 Ø²ÜÎ²ä²ðîº¼¦ Ðà²Î</t>
  </si>
  <si>
    <t>Ջահիր</t>
  </si>
  <si>
    <t>վարսակ</t>
  </si>
  <si>
    <t>սոդա</t>
  </si>
  <si>
    <t xml:space="preserve">     900005001186</t>
  </si>
  <si>
    <t>2474663156676070</t>
  </si>
  <si>
    <t>&lt;&lt;Վիրուս Նետ&gt;&gt;ՍՊԸ</t>
  </si>
  <si>
    <t>&lt;&lt;Տերև&gt;&gt;ՍՊԸ</t>
  </si>
  <si>
    <t>1150016870820877</t>
  </si>
  <si>
    <t>ԱՇՈՏ ԽԱԼԱԹՅԱՆ ԱՁ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</si>
</sst>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0.0"/>
    <numFmt numFmtId="165" formatCode="#,###,###,###,##0.00"/>
    <numFmt numFmtId="166" formatCode="#,###,###,###,##0.0"/>
    <numFmt numFmtId="167" formatCode="#,###,###,###,##0"/>
    <numFmt numFmtId="168" formatCode="#,##0\ _դ_ր_."/>
    <numFmt numFmtId="169" formatCode="##,###,###,##0.00"/>
    <numFmt numFmtId="170" formatCode="##,###,###,##0"/>
  </numFmts>
  <fonts count="1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 Armenian"/>
      <family val="2"/>
    </font>
    <font>
      <sz val="12"/>
      <color theme="1"/>
      <name val="Arial Armenian"/>
      <family val="2"/>
    </font>
    <font>
      <sz val="12"/>
      <color rgb="FFFF0000"/>
      <name val="Arial Armenian"/>
      <family val="2"/>
    </font>
    <font>
      <sz val="12"/>
      <name val="Arial Armenian"/>
      <family val="2"/>
    </font>
    <font>
      <sz val="12"/>
      <color rgb="FFFF0000"/>
      <name val="Arial LatArm"/>
      <family val="2"/>
    </font>
    <font>
      <sz val="12"/>
      <name val="Arial LatArm"/>
      <family val="2"/>
    </font>
    <font>
      <sz val="12"/>
      <color theme="1"/>
      <name val="Arial LatArm"/>
      <family val="2"/>
    </font>
    <font>
      <sz val="11"/>
      <name val="Arial LatArm"/>
      <family val="2"/>
    </font>
    <font>
      <sz val="10"/>
      <name val="Arial"/>
      <family val="2"/>
      <charset val="204"/>
    </font>
    <font>
      <sz val="12"/>
      <name val="Sylfaen"/>
      <family val="1"/>
      <charset val="204"/>
    </font>
    <font>
      <sz val="12"/>
      <color theme="1"/>
      <name val="Sylfaen"/>
      <family val="1"/>
      <charset val="204"/>
    </font>
    <font>
      <b/>
      <sz val="12"/>
      <name val="Arial LatArm"/>
      <family val="2"/>
    </font>
    <font>
      <b/>
      <sz val="12"/>
      <name val="Sylfaen"/>
      <family val="1"/>
    </font>
    <font>
      <sz val="12"/>
      <color rgb="FF000000"/>
      <name val="Arial Armenian"/>
      <family val="2"/>
    </font>
    <font>
      <sz val="12"/>
      <color indexed="8"/>
      <name val="Arial Armenian"/>
      <family val="2"/>
    </font>
    <font>
      <sz val="10"/>
      <color theme="1"/>
      <name val="Arial Armenian"/>
      <family val="2"/>
    </font>
    <font>
      <b/>
      <sz val="12"/>
      <name val="Arial Armenian"/>
      <family val="2"/>
    </font>
    <font>
      <b/>
      <sz val="12"/>
      <name val="Sylfaen"/>
      <family val="1"/>
      <charset val="204"/>
    </font>
    <font>
      <b/>
      <sz val="12"/>
      <color theme="1"/>
      <name val="Sylfaen"/>
      <family val="1"/>
    </font>
    <font>
      <sz val="12"/>
      <color theme="1"/>
      <name val="GHEA Grapalat"/>
      <family val="3"/>
    </font>
    <font>
      <sz val="8"/>
      <name val="Arial LatArm"/>
      <family val="2"/>
    </font>
    <font>
      <sz val="10"/>
      <name val="Arial LatArm"/>
      <family val="2"/>
    </font>
    <font>
      <b/>
      <sz val="12"/>
      <color theme="1"/>
      <name val="Calibri"/>
      <family val="2"/>
      <scheme val="minor"/>
    </font>
    <font>
      <sz val="11"/>
      <name val="Sylfaen"/>
      <family val="1"/>
    </font>
    <font>
      <sz val="11"/>
      <color theme="1"/>
      <name val="Sylfaen"/>
      <family val="1"/>
    </font>
    <font>
      <b/>
      <sz val="11"/>
      <name val="Arial LatArm"/>
      <family val="2"/>
    </font>
    <font>
      <sz val="14"/>
      <color theme="1"/>
      <name val="Calibri"/>
      <family val="2"/>
      <charset val="204"/>
      <scheme val="minor"/>
    </font>
    <font>
      <sz val="8"/>
      <color rgb="FF000000"/>
      <name val="Sylfaen"/>
      <family val="1"/>
      <charset val="204"/>
    </font>
    <font>
      <sz val="8"/>
      <color rgb="FF000000"/>
      <name val="Times New Roman"/>
      <family val="1"/>
      <charset val="204"/>
    </font>
    <font>
      <sz val="11"/>
      <color theme="1"/>
      <name val="Arial LatArm"/>
      <family val="2"/>
    </font>
    <font>
      <sz val="8"/>
      <color theme="1"/>
      <name val="Arial LatArm"/>
      <family val="2"/>
    </font>
    <font>
      <sz val="14"/>
      <color theme="1"/>
      <name val="Arial LatArm"/>
      <family val="2"/>
    </font>
    <font>
      <sz val="11"/>
      <name val="Arial Armenian"/>
      <family val="2"/>
    </font>
    <font>
      <sz val="14"/>
      <color theme="1"/>
      <name val="GHEA Grapalat"/>
      <family val="3"/>
    </font>
    <font>
      <sz val="10"/>
      <color theme="1"/>
      <name val="Arial LatArm"/>
      <family val="2"/>
    </font>
    <font>
      <b/>
      <sz val="12"/>
      <color theme="1"/>
      <name val="Arial LatArm"/>
      <family val="2"/>
    </font>
    <font>
      <b/>
      <sz val="11"/>
      <color theme="1"/>
      <name val="Arial LatArm"/>
      <family val="2"/>
    </font>
    <font>
      <b/>
      <sz val="10"/>
      <color theme="1"/>
      <name val="Arial LatArm"/>
      <family val="2"/>
    </font>
    <font>
      <sz val="10"/>
      <name val="Arial Armenian"/>
      <family val="2"/>
    </font>
    <font>
      <sz val="13"/>
      <name val="Arial Armenian"/>
      <family val="2"/>
    </font>
    <font>
      <sz val="10"/>
      <color rgb="FF000000"/>
      <name val="Arial Armenian"/>
      <family val="2"/>
    </font>
    <font>
      <sz val="9"/>
      <color rgb="FF000000"/>
      <name val="Arial Armenian"/>
      <family val="2"/>
    </font>
    <font>
      <sz val="8"/>
      <color rgb="FF000000"/>
      <name val="Arial Armenian"/>
      <family val="2"/>
    </font>
    <font>
      <sz val="7.5"/>
      <color rgb="FF000000"/>
      <name val="Arial Armenian"/>
      <family val="2"/>
    </font>
    <font>
      <sz val="9"/>
      <name val="Arial Armenian"/>
      <family val="2"/>
    </font>
    <font>
      <b/>
      <sz val="10"/>
      <color rgb="FF000000"/>
      <name val="Arial Armenian"/>
      <family val="2"/>
    </font>
    <font>
      <sz val="13"/>
      <name val="Arial LatArm"/>
      <family val="2"/>
    </font>
    <font>
      <sz val="8"/>
      <name val="Arial Armenian"/>
      <family val="2"/>
    </font>
    <font>
      <b/>
      <sz val="10"/>
      <name val="GHEA Grapalat"/>
      <family val="3"/>
    </font>
    <font>
      <b/>
      <sz val="12"/>
      <color rgb="FF000000"/>
      <name val="Tahoma"/>
      <family val="2"/>
    </font>
    <font>
      <b/>
      <sz val="8"/>
      <color rgb="FF000000"/>
      <name val="Arial AM"/>
      <family val="2"/>
    </font>
    <font>
      <b/>
      <sz val="8"/>
      <name val="Arial AM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11"/>
      <color theme="1"/>
      <name val="Arial Armenian"/>
      <family val="2"/>
    </font>
    <font>
      <sz val="8"/>
      <name val="Armenian Standard"/>
      <family val="2"/>
    </font>
    <font>
      <sz val="8"/>
      <color theme="1"/>
      <name val="Sylfaen"/>
      <family val="1"/>
      <charset val="204"/>
    </font>
    <font>
      <b/>
      <sz val="8"/>
      <color rgb="FF000000"/>
      <name val="GHEA Grapalat"/>
      <family val="3"/>
    </font>
    <font>
      <sz val="8"/>
      <color theme="1"/>
      <name val="Calibri"/>
      <family val="2"/>
      <charset val="204"/>
      <scheme val="minor"/>
    </font>
    <font>
      <sz val="11"/>
      <color rgb="FF222222"/>
      <name val="Tahoma"/>
      <family val="2"/>
      <charset val="204"/>
    </font>
    <font>
      <vertAlign val="superscript"/>
      <sz val="11"/>
      <color rgb="FF222222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6"/>
      <color rgb="FF000000"/>
      <name val="Tahoma"/>
    </font>
    <font>
      <sz val="8"/>
      <color rgb="FF000000"/>
      <name val="Tahoma"/>
    </font>
    <font>
      <sz val="10"/>
      <color rgb="FF000000"/>
      <name val="Tahoma"/>
    </font>
    <font>
      <sz val="10"/>
      <color rgb="FF000000"/>
      <name val="Tahoma"/>
      <family val="2"/>
    </font>
    <font>
      <sz val="12"/>
      <color rgb="FF000000"/>
      <name val="Tahoma"/>
      <family val="2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 LatArm"/>
      <family val="2"/>
    </font>
    <font>
      <b/>
      <sz val="10"/>
      <name val="Arial Armenian"/>
      <family val="2"/>
    </font>
    <font>
      <sz val="9"/>
      <color theme="1"/>
      <name val="Arial Armenian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mbria"/>
      <family val="1"/>
      <charset val="204"/>
      <scheme val="major"/>
    </font>
    <font>
      <sz val="11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indexed="8"/>
      <name val="Arial Armenian"/>
      <family val="2"/>
    </font>
    <font>
      <sz val="11"/>
      <color indexed="8"/>
      <name val="Arial Armenian"/>
      <family val="2"/>
    </font>
    <font>
      <sz val="11"/>
      <color theme="5"/>
      <name val="Arial Armenian"/>
      <family val="2"/>
    </font>
    <font>
      <sz val="10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sz val="10"/>
      <name val="Calibri"/>
      <family val="2"/>
      <scheme val="minor"/>
    </font>
    <font>
      <sz val="10"/>
      <name val="Calibri"/>
      <family val="2"/>
      <charset val="204"/>
    </font>
    <font>
      <sz val="8"/>
      <color theme="1"/>
      <name val="Arial Armenian"/>
      <family val="2"/>
    </font>
    <font>
      <b/>
      <sz val="8"/>
      <name val="Arial Armenian"/>
      <family val="2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GHEA Grapalat"/>
      <family val="3"/>
    </font>
    <font>
      <sz val="8"/>
      <color theme="1"/>
      <name val="Arial"/>
      <family val="2"/>
      <charset val="204"/>
    </font>
    <font>
      <sz val="10"/>
      <color theme="1"/>
      <name val="Sylfae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MS Gothic"/>
      <family val="3"/>
      <charset val="204"/>
    </font>
    <font>
      <sz val="9"/>
      <color theme="1"/>
      <name val="Courier New"/>
      <family val="3"/>
      <charset val="204"/>
    </font>
    <font>
      <b/>
      <sz val="9"/>
      <name val="Arial Armenian"/>
      <family val="2"/>
    </font>
    <font>
      <b/>
      <sz val="14"/>
      <name val="Arial LatArm"/>
      <family val="2"/>
    </font>
    <font>
      <sz val="12"/>
      <name val="Calibri"/>
      <family val="2"/>
      <charset val="204"/>
    </font>
    <font>
      <b/>
      <sz val="9"/>
      <name val="GHEA Grapalat"/>
      <family val="3"/>
      <charset val="204"/>
    </font>
    <font>
      <b/>
      <sz val="9"/>
      <name val="Calibri"/>
      <family val="2"/>
      <charset val="204"/>
    </font>
    <font>
      <b/>
      <sz val="9"/>
      <name val="Arial LatArm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1"/>
      <color rgb="FF000000"/>
      <name val="GHEA Grapalat"/>
      <family val="3"/>
    </font>
    <font>
      <vertAlign val="superscript"/>
      <sz val="12"/>
      <name val="Arial LatArm"/>
      <family val="2"/>
    </font>
    <font>
      <b/>
      <sz val="9"/>
      <name val="Arial LatArm"/>
      <family val="2"/>
    </font>
    <font>
      <sz val="11"/>
      <name val="Sylfaen"/>
      <family val="1"/>
      <charset val="204"/>
    </font>
    <font>
      <sz val="10.5"/>
      <color rgb="FF000000"/>
      <name val="Arial Unicode"/>
      <family val="2"/>
    </font>
    <font>
      <sz val="10.5"/>
      <color rgb="FF000000"/>
      <name val="Calibri"/>
      <family val="2"/>
      <scheme val="minor"/>
    </font>
    <font>
      <sz val="7.5"/>
      <color rgb="FF000000"/>
      <name val="Arial Unicode"/>
      <family val="2"/>
    </font>
    <font>
      <sz val="10.5"/>
      <color rgb="FF000000"/>
      <name val="MS Gothic"/>
      <family val="3"/>
    </font>
    <font>
      <sz val="9"/>
      <name val="Arial LatArm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3D3D3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0">
    <xf numFmtId="0" fontId="0" fillId="0" borderId="0"/>
    <xf numFmtId="0" fontId="13" fillId="0" borderId="0"/>
    <xf numFmtId="0" fontId="4" fillId="0" borderId="0"/>
    <xf numFmtId="0" fontId="13" fillId="0" borderId="0"/>
    <xf numFmtId="43" fontId="4" fillId="0" borderId="0" applyFont="0" applyFill="0" applyBorder="0" applyAlignment="0" applyProtection="0"/>
    <xf numFmtId="0" fontId="3" fillId="0" borderId="0"/>
    <xf numFmtId="0" fontId="13" fillId="0" borderId="0"/>
    <xf numFmtId="0" fontId="4" fillId="0" borderId="0"/>
    <xf numFmtId="0" fontId="13" fillId="0" borderId="0"/>
    <xf numFmtId="0" fontId="4" fillId="0" borderId="0"/>
  </cellStyleXfs>
  <cellXfs count="1344">
    <xf numFmtId="0" fontId="0" fillId="0" borderId="0" xfId="0"/>
    <xf numFmtId="0" fontId="6" fillId="0" borderId="0" xfId="0" applyFont="1"/>
    <xf numFmtId="0" fontId="8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right"/>
    </xf>
    <xf numFmtId="1" fontId="10" fillId="0" borderId="2" xfId="0" applyNumberFormat="1" applyFont="1" applyBorder="1" applyAlignment="1">
      <alignment horizontal="right"/>
    </xf>
    <xf numFmtId="0" fontId="11" fillId="0" borderId="0" xfId="0" applyFont="1"/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right" vertical="center" wrapText="1"/>
    </xf>
    <xf numFmtId="0" fontId="10" fillId="2" borderId="2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right"/>
    </xf>
    <xf numFmtId="1" fontId="10" fillId="2" borderId="2" xfId="0" applyNumberFormat="1" applyFont="1" applyFill="1" applyBorder="1" applyAlignment="1">
      <alignment horizontal="right"/>
    </xf>
    <xf numFmtId="0" fontId="10" fillId="2" borderId="4" xfId="0" applyFont="1" applyFill="1" applyBorder="1" applyAlignment="1">
      <alignment horizontal="center" vertical="center"/>
    </xf>
    <xf numFmtId="1" fontId="10" fillId="2" borderId="2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vertical="center"/>
    </xf>
    <xf numFmtId="1" fontId="10" fillId="2" borderId="2" xfId="0" applyNumberFormat="1" applyFont="1" applyFill="1" applyBorder="1" applyAlignment="1">
      <alignment horizontal="center" vertical="center"/>
    </xf>
    <xf numFmtId="1" fontId="10" fillId="2" borderId="2" xfId="0" applyNumberFormat="1" applyFont="1" applyFill="1" applyBorder="1" applyAlignment="1">
      <alignment horizontal="right" vertical="center"/>
    </xf>
    <xf numFmtId="0" fontId="12" fillId="2" borderId="2" xfId="0" applyFont="1" applyFill="1" applyBorder="1" applyAlignment="1">
      <alignment vertical="center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10" fillId="0" borderId="2" xfId="0" applyFont="1" applyBorder="1"/>
    <xf numFmtId="164" fontId="10" fillId="0" borderId="2" xfId="0" applyNumberFormat="1" applyFont="1" applyBorder="1" applyAlignment="1">
      <alignment horizontal="right"/>
    </xf>
    <xf numFmtId="0" fontId="10" fillId="0" borderId="5" xfId="0" applyFont="1" applyBorder="1"/>
    <xf numFmtId="0" fontId="10" fillId="2" borderId="5" xfId="0" applyFont="1" applyFill="1" applyBorder="1" applyAlignment="1">
      <alignment vertical="center"/>
    </xf>
    <xf numFmtId="0" fontId="10" fillId="2" borderId="5" xfId="0" applyFont="1" applyFill="1" applyBorder="1"/>
    <xf numFmtId="0" fontId="10" fillId="2" borderId="2" xfId="0" applyFont="1" applyFill="1" applyBorder="1"/>
    <xf numFmtId="0" fontId="11" fillId="0" borderId="0" xfId="0" applyFont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0" xfId="0" applyFont="1"/>
    <xf numFmtId="0" fontId="14" fillId="2" borderId="2" xfId="1" applyFont="1" applyFill="1" applyBorder="1" applyAlignment="1">
      <alignment horizontal="left" vertical="center"/>
    </xf>
    <xf numFmtId="0" fontId="14" fillId="0" borderId="2" xfId="1" applyFont="1" applyBorder="1" applyAlignment="1">
      <alignment horizontal="center"/>
    </xf>
    <xf numFmtId="0" fontId="14" fillId="2" borderId="2" xfId="1" applyFont="1" applyFill="1" applyBorder="1" applyAlignment="1">
      <alignment horizontal="center" vertical="center"/>
    </xf>
    <xf numFmtId="0" fontId="15" fillId="0" borderId="2" xfId="2" applyFont="1" applyBorder="1" applyAlignment="1">
      <alignment horizontal="center"/>
    </xf>
    <xf numFmtId="0" fontId="14" fillId="0" borderId="2" xfId="1" applyFont="1" applyBorder="1" applyAlignment="1">
      <alignment horizontal="right" vertical="center"/>
    </xf>
    <xf numFmtId="0" fontId="14" fillId="0" borderId="2" xfId="1" applyFont="1" applyBorder="1" applyAlignment="1">
      <alignment horizontal="center" vertical="center"/>
    </xf>
    <xf numFmtId="1" fontId="14" fillId="0" borderId="2" xfId="1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4" fillId="2" borderId="5" xfId="1" applyFont="1" applyFill="1" applyBorder="1" applyAlignment="1">
      <alignment horizontal="left" vertical="center" wrapText="1"/>
    </xf>
    <xf numFmtId="0" fontId="14" fillId="0" borderId="2" xfId="2" applyFont="1" applyBorder="1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0" fontId="8" fillId="0" borderId="0" xfId="0" applyFont="1"/>
    <xf numFmtId="0" fontId="16" fillId="0" borderId="5" xfId="0" applyFont="1" applyBorder="1" applyAlignment="1">
      <alignment horizontal="left" vertical="center" wrapText="1"/>
    </xf>
    <xf numFmtId="2" fontId="16" fillId="0" borderId="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/>
    <xf numFmtId="0" fontId="18" fillId="2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right" vertical="top" wrapText="1"/>
    </xf>
    <xf numFmtId="0" fontId="8" fillId="0" borderId="2" xfId="1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8" fillId="0" borderId="2" xfId="1" applyFont="1" applyBorder="1" applyAlignment="1"/>
    <xf numFmtId="0" fontId="6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 wrapText="1"/>
    </xf>
    <xf numFmtId="0" fontId="6" fillId="0" borderId="5" xfId="0" applyFont="1" applyBorder="1" applyAlignment="1">
      <alignment vertical="center" wrapText="1"/>
    </xf>
    <xf numFmtId="0" fontId="5" fillId="0" borderId="5" xfId="0" applyFont="1" applyBorder="1" applyAlignment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/>
    <xf numFmtId="0" fontId="5" fillId="0" borderId="2" xfId="0" applyFont="1" applyBorder="1" applyAlignment="1">
      <alignment horizontal="right"/>
    </xf>
    <xf numFmtId="1" fontId="5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18" fillId="0" borderId="2" xfId="0" applyFont="1" applyBorder="1" applyAlignment="1">
      <alignment horizontal="center" vertical="center" wrapText="1"/>
    </xf>
    <xf numFmtId="0" fontId="8" fillId="0" borderId="2" xfId="1" applyFont="1" applyBorder="1" applyAlignment="1">
      <alignment vertical="center"/>
    </xf>
    <xf numFmtId="0" fontId="18" fillId="0" borderId="2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19" fillId="0" borderId="2" xfId="3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wrapText="1"/>
    </xf>
    <xf numFmtId="164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right"/>
    </xf>
    <xf numFmtId="0" fontId="8" fillId="0" borderId="2" xfId="1" applyFont="1" applyBorder="1"/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right"/>
    </xf>
    <xf numFmtId="0" fontId="7" fillId="0" borderId="0" xfId="0" applyFont="1"/>
    <xf numFmtId="0" fontId="8" fillId="0" borderId="2" xfId="1" applyFont="1" applyBorder="1" applyAlignment="1">
      <alignment wrapText="1"/>
    </xf>
    <xf numFmtId="0" fontId="8" fillId="0" borderId="2" xfId="1" applyFont="1" applyBorder="1" applyAlignment="1">
      <alignment vertical="center" wrapText="1"/>
    </xf>
    <xf numFmtId="0" fontId="8" fillId="0" borderId="2" xfId="1" applyFont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6" fillId="0" borderId="2" xfId="0" applyFont="1" applyBorder="1" applyAlignment="1">
      <alignment horizontal="right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right" vertical="center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/>
    <xf numFmtId="0" fontId="8" fillId="0" borderId="2" xfId="0" applyFont="1" applyBorder="1" applyAlignment="1"/>
    <xf numFmtId="0" fontId="8" fillId="0" borderId="2" xfId="0" applyFont="1" applyBorder="1" applyAlignment="1">
      <alignment horizontal="right"/>
    </xf>
    <xf numFmtId="0" fontId="8" fillId="0" borderId="5" xfId="0" applyFont="1" applyBorder="1" applyAlignment="1">
      <alignment wrapText="1"/>
    </xf>
    <xf numFmtId="0" fontId="21" fillId="0" borderId="5" xfId="0" applyFont="1" applyBorder="1" applyAlignment="1">
      <alignment wrapText="1"/>
    </xf>
    <xf numFmtId="1" fontId="21" fillId="0" borderId="2" xfId="0" applyNumberFormat="1" applyFont="1" applyBorder="1" applyAlignment="1">
      <alignment horizontal="center"/>
    </xf>
    <xf numFmtId="1" fontId="21" fillId="0" borderId="2" xfId="0" applyNumberFormat="1" applyFont="1" applyBorder="1" applyAlignment="1"/>
    <xf numFmtId="49" fontId="21" fillId="0" borderId="2" xfId="0" applyNumberFormat="1" applyFont="1" applyBorder="1" applyAlignment="1">
      <alignment horizontal="center"/>
    </xf>
    <xf numFmtId="0" fontId="21" fillId="0" borderId="7" xfId="0" applyFont="1" applyBorder="1" applyAlignment="1">
      <alignment wrapText="1"/>
    </xf>
    <xf numFmtId="1" fontId="8" fillId="0" borderId="2" xfId="1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5" xfId="1" applyFont="1" applyBorder="1" applyAlignment="1">
      <alignment wrapText="1"/>
    </xf>
    <xf numFmtId="0" fontId="21" fillId="0" borderId="2" xfId="1" applyFont="1" applyBorder="1" applyAlignment="1"/>
    <xf numFmtId="0" fontId="21" fillId="0" borderId="2" xfId="1" applyFont="1" applyBorder="1" applyAlignment="1">
      <alignment horizontal="center"/>
    </xf>
    <xf numFmtId="0" fontId="21" fillId="0" borderId="2" xfId="1" applyFont="1" applyBorder="1" applyAlignment="1">
      <alignment horizontal="right"/>
    </xf>
    <xf numFmtId="0" fontId="5" fillId="0" borderId="0" xfId="0" applyFont="1"/>
    <xf numFmtId="0" fontId="22" fillId="0" borderId="2" xfId="2" applyFont="1" applyBorder="1" applyAlignment="1">
      <alignment vertical="center" wrapText="1"/>
    </xf>
    <xf numFmtId="0" fontId="22" fillId="0" borderId="0" xfId="2" applyFont="1" applyBorder="1" applyAlignment="1">
      <alignment vertical="center" wrapText="1"/>
    </xf>
    <xf numFmtId="0" fontId="14" fillId="0" borderId="4" xfId="1" applyFont="1" applyBorder="1" applyAlignment="1">
      <alignment horizontal="right" vertical="center"/>
    </xf>
    <xf numFmtId="0" fontId="15" fillId="0" borderId="0" xfId="0" applyFont="1"/>
    <xf numFmtId="0" fontId="14" fillId="2" borderId="2" xfId="1" applyFont="1" applyFill="1" applyBorder="1" applyAlignment="1">
      <alignment horizontal="center"/>
    </xf>
    <xf numFmtId="0" fontId="15" fillId="2" borderId="2" xfId="2" applyFont="1" applyFill="1" applyBorder="1" applyAlignment="1">
      <alignment horizontal="center"/>
    </xf>
    <xf numFmtId="0" fontId="14" fillId="2" borderId="2" xfId="1" applyFont="1" applyFill="1" applyBorder="1" applyAlignment="1">
      <alignment horizontal="right" vertical="center"/>
    </xf>
    <xf numFmtId="0" fontId="14" fillId="2" borderId="4" xfId="1" applyFont="1" applyFill="1" applyBorder="1" applyAlignment="1">
      <alignment horizontal="right" vertical="center"/>
    </xf>
    <xf numFmtId="1" fontId="14" fillId="2" borderId="2" xfId="1" applyNumberFormat="1" applyFont="1" applyFill="1" applyBorder="1" applyAlignment="1">
      <alignment horizontal="right" vertical="center"/>
    </xf>
    <xf numFmtId="0" fontId="15" fillId="2" borderId="0" xfId="0" applyFont="1" applyFill="1"/>
    <xf numFmtId="0" fontId="14" fillId="2" borderId="2" xfId="1" applyFont="1" applyFill="1" applyBorder="1" applyAlignment="1">
      <alignment horizontal="left" vertical="center" wrapText="1"/>
    </xf>
    <xf numFmtId="3" fontId="14" fillId="0" borderId="2" xfId="1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5" fillId="2" borderId="2" xfId="0" applyFont="1" applyFill="1" applyBorder="1" applyAlignment="1">
      <alignment horizontal="left" vertical="center"/>
    </xf>
    <xf numFmtId="0" fontId="15" fillId="0" borderId="2" xfId="0" applyFont="1" applyBorder="1"/>
    <xf numFmtId="0" fontId="15" fillId="2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right"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right" vertical="center"/>
    </xf>
    <xf numFmtId="0" fontId="15" fillId="2" borderId="2" xfId="0" applyFont="1" applyFill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1" fontId="23" fillId="0" borderId="2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5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right" vertical="center" wrapText="1"/>
    </xf>
    <xf numFmtId="0" fontId="26" fillId="0" borderId="2" xfId="0" applyFont="1" applyBorder="1" applyAlignment="1">
      <alignment horizontal="right"/>
    </xf>
    <xf numFmtId="0" fontId="26" fillId="0" borderId="2" xfId="0" applyFont="1" applyBorder="1" applyAlignment="1">
      <alignment vertical="center" wrapText="1"/>
    </xf>
    <xf numFmtId="0" fontId="10" fillId="0" borderId="6" xfId="0" applyFont="1" applyBorder="1"/>
    <xf numFmtId="0" fontId="10" fillId="0" borderId="6" xfId="0" applyFont="1" applyBorder="1" applyAlignment="1">
      <alignment horizontal="right"/>
    </xf>
    <xf numFmtId="0" fontId="10" fillId="0" borderId="4" xfId="0" applyFont="1" applyBorder="1" applyAlignment="1">
      <alignment horizontal="left" vertical="center" wrapText="1"/>
    </xf>
    <xf numFmtId="0" fontId="10" fillId="0" borderId="3" xfId="0" applyFont="1" applyBorder="1"/>
    <xf numFmtId="2" fontId="12" fillId="0" borderId="3" xfId="0" applyNumberFormat="1" applyFont="1" applyBorder="1"/>
    <xf numFmtId="2" fontId="10" fillId="0" borderId="3" xfId="0" applyNumberFormat="1" applyFont="1" applyBorder="1"/>
    <xf numFmtId="1" fontId="10" fillId="0" borderId="3" xfId="0" applyNumberFormat="1" applyFont="1" applyBorder="1"/>
    <xf numFmtId="1" fontId="10" fillId="0" borderId="3" xfId="0" applyNumberFormat="1" applyFont="1" applyBorder="1" applyAlignment="1"/>
    <xf numFmtId="1" fontId="10" fillId="0" borderId="2" xfId="0" applyNumberFormat="1" applyFont="1" applyBorder="1"/>
    <xf numFmtId="164" fontId="12" fillId="0" borderId="3" xfId="0" applyNumberFormat="1" applyFont="1" applyBorder="1" applyAlignment="1">
      <alignment horizontal="right"/>
    </xf>
    <xf numFmtId="164" fontId="10" fillId="0" borderId="3" xfId="0" applyNumberFormat="1" applyFont="1" applyBorder="1"/>
    <xf numFmtId="0" fontId="12" fillId="0" borderId="2" xfId="0" applyFont="1" applyBorder="1"/>
    <xf numFmtId="0" fontId="12" fillId="0" borderId="3" xfId="0" applyFont="1" applyBorder="1" applyAlignment="1">
      <alignment horizontal="left" vertical="top" wrapText="1"/>
    </xf>
    <xf numFmtId="0" fontId="28" fillId="0" borderId="3" xfId="0" applyFont="1" applyBorder="1" applyAlignment="1">
      <alignment horizontal="left" vertical="top" wrapText="1"/>
    </xf>
    <xf numFmtId="0" fontId="29" fillId="0" borderId="3" xfId="0" applyFont="1" applyBorder="1" applyAlignment="1">
      <alignment horizontal="left" vertical="top" wrapText="1"/>
    </xf>
    <xf numFmtId="1" fontId="11" fillId="0" borderId="2" xfId="0" applyNumberFormat="1" applyFont="1" applyBorder="1"/>
    <xf numFmtId="0" fontId="28" fillId="0" borderId="3" xfId="0" applyFont="1" applyBorder="1" applyAlignment="1">
      <alignment vertical="top" wrapText="1"/>
    </xf>
    <xf numFmtId="0" fontId="30" fillId="0" borderId="2" xfId="0" applyFont="1" applyBorder="1"/>
    <xf numFmtId="43" fontId="12" fillId="0" borderId="2" xfId="4" applyFont="1" applyBorder="1"/>
    <xf numFmtId="0" fontId="3" fillId="0" borderId="0" xfId="0" applyFont="1" applyAlignment="1">
      <alignment vertical="center" wrapText="1"/>
    </xf>
    <xf numFmtId="0" fontId="26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11" fillId="0" borderId="0" xfId="0" applyFont="1" applyAlignment="1"/>
    <xf numFmtId="0" fontId="10" fillId="0" borderId="5" xfId="0" applyFont="1" applyBorder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35" fillId="0" borderId="0" xfId="0" applyFont="1"/>
    <xf numFmtId="0" fontId="36" fillId="0" borderId="0" xfId="0" applyFont="1"/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/>
    </xf>
    <xf numFmtId="0" fontId="37" fillId="0" borderId="2" xfId="0" applyFont="1" applyBorder="1" applyAlignment="1">
      <alignment horizontal="center" vertical="center" wrapText="1"/>
    </xf>
    <xf numFmtId="0" fontId="31" fillId="0" borderId="0" xfId="0" applyFont="1"/>
    <xf numFmtId="0" fontId="12" fillId="0" borderId="2" xfId="0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/>
    </xf>
    <xf numFmtId="0" fontId="38" fillId="0" borderId="0" xfId="0" applyFont="1"/>
    <xf numFmtId="0" fontId="26" fillId="0" borderId="2" xfId="0" applyFont="1" applyBorder="1"/>
    <xf numFmtId="0" fontId="26" fillId="0" borderId="2" xfId="0" applyFont="1" applyBorder="1" applyAlignment="1">
      <alignment horizontal="center"/>
    </xf>
    <xf numFmtId="0" fontId="26" fillId="2" borderId="2" xfId="0" applyFont="1" applyFill="1" applyBorder="1" applyAlignment="1">
      <alignment horizontal="right"/>
    </xf>
    <xf numFmtId="0" fontId="26" fillId="0" borderId="4" xfId="0" applyFont="1" applyBorder="1" applyAlignment="1">
      <alignment horizontal="right"/>
    </xf>
    <xf numFmtId="0" fontId="39" fillId="0" borderId="2" xfId="0" applyFont="1" applyBorder="1"/>
    <xf numFmtId="0" fontId="39" fillId="0" borderId="5" xfId="0" applyFont="1" applyBorder="1"/>
    <xf numFmtId="0" fontId="39" fillId="0" borderId="2" xfId="0" applyFont="1" applyBorder="1" applyAlignment="1">
      <alignment horizontal="right"/>
    </xf>
    <xf numFmtId="0" fontId="39" fillId="0" borderId="4" xfId="0" applyFont="1" applyBorder="1"/>
    <xf numFmtId="0" fontId="36" fillId="0" borderId="0" xfId="0" applyFont="1" applyBorder="1"/>
    <xf numFmtId="0" fontId="39" fillId="0" borderId="5" xfId="0" applyFont="1" applyBorder="1" applyAlignment="1">
      <alignment horizontal="right"/>
    </xf>
    <xf numFmtId="0" fontId="39" fillId="0" borderId="7" xfId="0" applyFont="1" applyBorder="1"/>
    <xf numFmtId="0" fontId="39" fillId="0" borderId="6" xfId="0" applyFont="1" applyBorder="1"/>
    <xf numFmtId="0" fontId="39" fillId="0" borderId="10" xfId="0" applyFont="1" applyBorder="1" applyAlignment="1">
      <alignment horizontal="right"/>
    </xf>
    <xf numFmtId="0" fontId="39" fillId="0" borderId="10" xfId="0" applyFont="1" applyBorder="1"/>
    <xf numFmtId="0" fontId="11" fillId="0" borderId="0" xfId="0" applyFont="1" applyBorder="1"/>
    <xf numFmtId="0" fontId="39" fillId="0" borderId="12" xfId="0" applyFont="1" applyBorder="1"/>
    <xf numFmtId="0" fontId="39" fillId="0" borderId="3" xfId="0" applyFont="1" applyBorder="1"/>
    <xf numFmtId="0" fontId="39" fillId="0" borderId="14" xfId="0" applyFont="1" applyBorder="1"/>
    <xf numFmtId="0" fontId="39" fillId="0" borderId="9" xfId="0" applyFont="1" applyBorder="1" applyAlignment="1">
      <alignment horizontal="right"/>
    </xf>
    <xf numFmtId="0" fontId="39" fillId="0" borderId="9" xfId="0" applyFont="1" applyBorder="1"/>
    <xf numFmtId="0" fontId="34" fillId="0" borderId="0" xfId="0" applyFont="1" applyAlignment="1">
      <alignment vertical="top" wrapText="1"/>
    </xf>
    <xf numFmtId="0" fontId="41" fillId="0" borderId="2" xfId="0" applyFont="1" applyBorder="1"/>
    <xf numFmtId="0" fontId="41" fillId="0" borderId="2" xfId="0" applyFont="1" applyBorder="1" applyAlignment="1">
      <alignment horizontal="right"/>
    </xf>
    <xf numFmtId="0" fontId="42" fillId="0" borderId="2" xfId="0" applyFont="1" applyBorder="1"/>
    <xf numFmtId="0" fontId="8" fillId="3" borderId="2" xfId="0" applyFont="1" applyFill="1" applyBorder="1" applyAlignment="1">
      <alignment horizontal="right" vertical="center" wrapText="1"/>
    </xf>
    <xf numFmtId="49" fontId="8" fillId="0" borderId="2" xfId="0" applyNumberFormat="1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right" vertical="center" wrapText="1"/>
    </xf>
    <xf numFmtId="0" fontId="8" fillId="0" borderId="2" xfId="0" applyNumberFormat="1" applyFont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2" borderId="2" xfId="0" applyFont="1" applyFill="1" applyBorder="1" applyAlignment="1">
      <alignment horizontal="right" vertical="center"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right" vertical="center"/>
    </xf>
    <xf numFmtId="164" fontId="8" fillId="0" borderId="6" xfId="0" applyNumberFormat="1" applyFont="1" applyBorder="1" applyAlignment="1">
      <alignment horizontal="right" vertical="center"/>
    </xf>
    <xf numFmtId="0" fontId="21" fillId="0" borderId="2" xfId="0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center"/>
    </xf>
    <xf numFmtId="0" fontId="8" fillId="2" borderId="0" xfId="2" applyFont="1" applyFill="1" applyAlignment="1">
      <alignment horizontal="right"/>
    </xf>
    <xf numFmtId="0" fontId="43" fillId="2" borderId="0" xfId="2" applyFont="1" applyFill="1" applyAlignment="1">
      <alignment horizontal="right"/>
    </xf>
    <xf numFmtId="0" fontId="43" fillId="2" borderId="2" xfId="5" applyFont="1" applyFill="1" applyBorder="1" applyAlignment="1">
      <alignment horizontal="center" vertical="center" wrapText="1"/>
    </xf>
    <xf numFmtId="0" fontId="43" fillId="2" borderId="2" xfId="5" applyFont="1" applyFill="1" applyBorder="1" applyAlignment="1">
      <alignment vertical="center" wrapText="1"/>
    </xf>
    <xf numFmtId="0" fontId="45" fillId="2" borderId="2" xfId="5" applyFont="1" applyFill="1" applyBorder="1" applyAlignment="1">
      <alignment horizontal="left" wrapText="1"/>
    </xf>
    <xf numFmtId="0" fontId="43" fillId="2" borderId="2" xfId="2" applyFont="1" applyFill="1" applyBorder="1" applyAlignment="1">
      <alignment horizontal="right" wrapText="1"/>
    </xf>
    <xf numFmtId="0" fontId="20" fillId="2" borderId="2" xfId="5" applyFont="1" applyFill="1" applyBorder="1" applyAlignment="1">
      <alignment horizontal="center" wrapText="1"/>
    </xf>
    <xf numFmtId="3" fontId="43" fillId="2" borderId="2" xfId="5" applyNumberFormat="1" applyFont="1" applyFill="1" applyBorder="1" applyAlignment="1">
      <alignment horizontal="center" wrapText="1"/>
    </xf>
    <xf numFmtId="0" fontId="45" fillId="2" borderId="2" xfId="5" applyFont="1" applyFill="1" applyBorder="1" applyAlignment="1">
      <alignment horizontal="center" wrapText="1"/>
    </xf>
    <xf numFmtId="0" fontId="43" fillId="2" borderId="6" xfId="2" applyFont="1" applyFill="1" applyBorder="1" applyAlignment="1">
      <alignment horizontal="right" wrapText="1"/>
    </xf>
    <xf numFmtId="0" fontId="45" fillId="2" borderId="6" xfId="5" applyFont="1" applyFill="1" applyBorder="1" applyAlignment="1">
      <alignment horizontal="center" wrapText="1"/>
    </xf>
    <xf numFmtId="0" fontId="43" fillId="2" borderId="2" xfId="2" applyFont="1" applyFill="1" applyBorder="1" applyAlignment="1">
      <alignment horizontal="center" wrapText="1"/>
    </xf>
    <xf numFmtId="0" fontId="20" fillId="2" borderId="2" xfId="5" applyFont="1" applyFill="1" applyBorder="1" applyAlignment="1">
      <alignment horizontal="left" wrapText="1"/>
    </xf>
    <xf numFmtId="0" fontId="43" fillId="2" borderId="2" xfId="2" applyFont="1" applyFill="1" applyBorder="1" applyAlignment="1">
      <alignment wrapText="1"/>
    </xf>
    <xf numFmtId="0" fontId="45" fillId="2" borderId="2" xfId="0" applyFont="1" applyFill="1" applyBorder="1" applyAlignment="1">
      <alignment horizontal="left" vertical="top" wrapText="1"/>
    </xf>
    <xf numFmtId="0" fontId="43" fillId="2" borderId="2" xfId="2" applyFont="1" applyFill="1" applyBorder="1" applyAlignment="1">
      <alignment vertical="center" wrapText="1"/>
    </xf>
    <xf numFmtId="0" fontId="45" fillId="2" borderId="2" xfId="0" applyFont="1" applyFill="1" applyBorder="1" applyAlignment="1">
      <alignment horizontal="center" wrapText="1"/>
    </xf>
    <xf numFmtId="0" fontId="46" fillId="2" borderId="2" xfId="0" applyFont="1" applyFill="1" applyBorder="1" applyAlignment="1">
      <alignment horizontal="left" vertical="top" wrapText="1"/>
    </xf>
    <xf numFmtId="0" fontId="43" fillId="2" borderId="2" xfId="2" applyFont="1" applyFill="1" applyBorder="1" applyAlignment="1">
      <alignment vertical="center"/>
    </xf>
    <xf numFmtId="0" fontId="20" fillId="2" borderId="2" xfId="5" applyFont="1" applyFill="1" applyBorder="1" applyAlignment="1">
      <alignment horizontal="center"/>
    </xf>
    <xf numFmtId="0" fontId="43" fillId="2" borderId="2" xfId="2" applyFont="1" applyFill="1" applyBorder="1" applyAlignment="1">
      <alignment horizontal="center"/>
    </xf>
    <xf numFmtId="0" fontId="45" fillId="2" borderId="2" xfId="0" applyFont="1" applyFill="1" applyBorder="1" applyAlignment="1">
      <alignment horizontal="center"/>
    </xf>
    <xf numFmtId="3" fontId="43" fillId="2" borderId="2" xfId="5" applyNumberFormat="1" applyFont="1" applyFill="1" applyBorder="1" applyAlignment="1">
      <alignment horizontal="center"/>
    </xf>
    <xf numFmtId="0" fontId="45" fillId="2" borderId="2" xfId="0" applyFont="1" applyFill="1" applyBorder="1" applyAlignment="1">
      <alignment horizontal="left" vertical="top"/>
    </xf>
    <xf numFmtId="3" fontId="43" fillId="0" borderId="2" xfId="5" applyNumberFormat="1" applyFont="1" applyFill="1" applyBorder="1" applyAlignment="1">
      <alignment horizontal="center" wrapText="1"/>
    </xf>
    <xf numFmtId="0" fontId="48" fillId="2" borderId="2" xfId="0" applyFont="1" applyFill="1" applyBorder="1" applyAlignment="1">
      <alignment horizontal="left" vertical="top" wrapText="1"/>
    </xf>
    <xf numFmtId="0" fontId="49" fillId="2" borderId="2" xfId="2" applyFont="1" applyFill="1" applyBorder="1" applyAlignment="1">
      <alignment horizontal="center" vertical="center" wrapText="1"/>
    </xf>
    <xf numFmtId="0" fontId="49" fillId="2" borderId="2" xfId="2" applyFont="1" applyFill="1" applyBorder="1" applyAlignment="1">
      <alignment horizontal="center" wrapText="1"/>
    </xf>
    <xf numFmtId="0" fontId="46" fillId="2" borderId="2" xfId="0" applyFont="1" applyFill="1" applyBorder="1" applyAlignment="1">
      <alignment horizontal="center" wrapText="1"/>
    </xf>
    <xf numFmtId="3" fontId="46" fillId="2" borderId="2" xfId="0" applyNumberFormat="1" applyFont="1" applyFill="1" applyBorder="1" applyAlignment="1">
      <alignment horizontal="center" wrapText="1"/>
    </xf>
    <xf numFmtId="3" fontId="45" fillId="2" borderId="2" xfId="5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3" fillId="0" borderId="2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49" fontId="57" fillId="0" borderId="2" xfId="0" applyNumberFormat="1" applyFont="1" applyBorder="1" applyAlignment="1" applyProtection="1">
      <alignment horizontal="center" vertical="center" wrapText="1" shrinkToFit="1" readingOrder="1"/>
    </xf>
    <xf numFmtId="49" fontId="57" fillId="0" borderId="2" xfId="0" applyNumberFormat="1" applyFont="1" applyBorder="1" applyAlignment="1" applyProtection="1">
      <alignment horizontal="left" vertical="center" wrapText="1" shrinkToFit="1" readingOrder="1"/>
    </xf>
    <xf numFmtId="14" fontId="57" fillId="0" borderId="2" xfId="0" applyNumberFormat="1" applyFont="1" applyBorder="1" applyAlignment="1" applyProtection="1">
      <alignment horizontal="center" vertical="center" wrapText="1" shrinkToFit="1" readingOrder="1"/>
    </xf>
    <xf numFmtId="2" fontId="57" fillId="0" borderId="2" xfId="0" applyNumberFormat="1" applyFont="1" applyBorder="1" applyAlignment="1" applyProtection="1">
      <alignment horizontal="center" vertical="center" wrapText="1" shrinkToFit="1" readingOrder="1"/>
    </xf>
    <xf numFmtId="1" fontId="57" fillId="0" borderId="2" xfId="0" applyNumberFormat="1" applyFont="1" applyBorder="1" applyAlignment="1" applyProtection="1">
      <alignment horizontal="center" vertical="center" wrapText="1" shrinkToFit="1" readingOrder="1"/>
    </xf>
    <xf numFmtId="165" fontId="57" fillId="0" borderId="2" xfId="0" applyNumberFormat="1" applyFont="1" applyBorder="1" applyAlignment="1" applyProtection="1">
      <alignment horizontal="center" vertical="center" wrapText="1" shrinkToFit="1" readingOrder="1"/>
    </xf>
    <xf numFmtId="0" fontId="0" fillId="0" borderId="0" xfId="0" applyAlignment="1">
      <alignment vertical="center"/>
    </xf>
    <xf numFmtId="0" fontId="58" fillId="5" borderId="2" xfId="0" applyNumberFormat="1" applyFont="1" applyFill="1" applyBorder="1" applyAlignment="1" applyProtection="1">
      <alignment horizontal="center" vertical="center" wrapText="1" shrinkToFit="1" readingOrder="1"/>
    </xf>
    <xf numFmtId="1" fontId="58" fillId="5" borderId="2" xfId="0" applyNumberFormat="1" applyFont="1" applyFill="1" applyBorder="1" applyAlignment="1" applyProtection="1">
      <alignment horizontal="center" vertical="center" wrapText="1" shrinkToFit="1" readingOrder="1"/>
    </xf>
    <xf numFmtId="166" fontId="58" fillId="5" borderId="2" xfId="0" applyNumberFormat="1" applyFont="1" applyFill="1" applyBorder="1" applyAlignment="1" applyProtection="1">
      <alignment horizontal="center" vertical="center" wrapText="1" shrinkToFit="1" readingOrder="1"/>
    </xf>
    <xf numFmtId="0" fontId="58" fillId="2" borderId="0" xfId="0" applyNumberFormat="1" applyFont="1" applyFill="1" applyBorder="1" applyAlignment="1" applyProtection="1">
      <alignment horizontal="center" vertical="center" wrapText="1" shrinkToFit="1" readingOrder="1"/>
    </xf>
    <xf numFmtId="166" fontId="58" fillId="2" borderId="0" xfId="0" applyNumberFormat="1" applyFont="1" applyFill="1" applyBorder="1" applyAlignment="1" applyProtection="1">
      <alignment horizontal="center" vertical="center" wrapText="1" shrinkToFit="1" readingOrder="1"/>
    </xf>
    <xf numFmtId="0" fontId="0" fillId="2" borderId="0" xfId="0" applyFill="1" applyAlignment="1">
      <alignment vertical="center"/>
    </xf>
    <xf numFmtId="0" fontId="49" fillId="0" borderId="0" xfId="0" applyFont="1"/>
    <xf numFmtId="0" fontId="59" fillId="0" borderId="0" xfId="0" applyFont="1"/>
    <xf numFmtId="0" fontId="0" fillId="0" borderId="0" xfId="0" applyAlignment="1">
      <alignment horizontal="center"/>
    </xf>
    <xf numFmtId="167" fontId="58" fillId="5" borderId="2" xfId="0" applyNumberFormat="1" applyFont="1" applyFill="1" applyBorder="1" applyAlignment="1" applyProtection="1">
      <alignment horizontal="center" vertical="center" wrapText="1" shrinkToFit="1" readingOrder="1"/>
    </xf>
    <xf numFmtId="0" fontId="10" fillId="2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2" borderId="0" xfId="0" applyFont="1" applyFill="1"/>
    <xf numFmtId="0" fontId="25" fillId="2" borderId="3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right" vertical="center" wrapText="1"/>
    </xf>
    <xf numFmtId="0" fontId="11" fillId="2" borderId="0" xfId="0" applyNumberFormat="1" applyFont="1" applyFill="1"/>
    <xf numFmtId="0" fontId="10" fillId="2" borderId="0" xfId="0" applyFont="1" applyFill="1"/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0" fontId="60" fillId="0" borderId="3" xfId="7" applyFont="1" applyBorder="1" applyAlignment="1">
      <alignment horizontal="center" vertical="center" wrapText="1"/>
    </xf>
    <xf numFmtId="0" fontId="52" fillId="0" borderId="2" xfId="7" applyFont="1" applyBorder="1" applyAlignment="1">
      <alignment horizontal="center" vertical="center" wrapText="1"/>
    </xf>
    <xf numFmtId="0" fontId="52" fillId="0" borderId="2" xfId="7" applyFont="1" applyBorder="1" applyAlignment="1">
      <alignment horizontal="left" vertical="center" wrapText="1"/>
    </xf>
    <xf numFmtId="0" fontId="52" fillId="0" borderId="2" xfId="7" applyFont="1" applyBorder="1" applyAlignment="1">
      <alignment horizontal="center" vertical="top" wrapText="1"/>
    </xf>
    <xf numFmtId="0" fontId="60" fillId="0" borderId="12" xfId="7" applyFont="1" applyBorder="1" applyAlignment="1">
      <alignment horizontal="center" vertical="center" wrapText="1"/>
    </xf>
    <xf numFmtId="0" fontId="52" fillId="0" borderId="2" xfId="7" applyFont="1" applyBorder="1" applyAlignment="1">
      <alignment horizontal="center" vertical="top"/>
    </xf>
    <xf numFmtId="0" fontId="52" fillId="0" borderId="2" xfId="7" applyFont="1" applyBorder="1" applyAlignment="1">
      <alignment vertical="top" wrapText="1"/>
    </xf>
    <xf numFmtId="0" fontId="61" fillId="0" borderId="15" xfId="7" applyFont="1" applyBorder="1" applyAlignment="1">
      <alignment horizontal="justify" vertical="top" wrapText="1"/>
    </xf>
    <xf numFmtId="0" fontId="61" fillId="0" borderId="2" xfId="7" applyFont="1" applyBorder="1" applyAlignment="1">
      <alignment horizontal="center" vertical="center" wrapText="1"/>
    </xf>
    <xf numFmtId="0" fontId="62" fillId="0" borderId="2" xfId="7" applyFont="1" applyBorder="1" applyAlignment="1">
      <alignment horizontal="center" vertical="center" wrapText="1"/>
    </xf>
    <xf numFmtId="168" fontId="25" fillId="0" borderId="2" xfId="8" applyNumberFormat="1" applyFont="1" applyBorder="1" applyAlignment="1">
      <alignment horizontal="left" vertical="center"/>
    </xf>
    <xf numFmtId="0" fontId="61" fillId="0" borderId="15" xfId="7" applyFont="1" applyBorder="1" applyAlignment="1">
      <alignment horizontal="center" vertical="center" wrapText="1"/>
    </xf>
    <xf numFmtId="3" fontId="25" fillId="0" borderId="2" xfId="8" applyNumberFormat="1" applyFont="1" applyBorder="1" applyAlignment="1">
      <alignment horizontal="center" vertical="center"/>
    </xf>
    <xf numFmtId="0" fontId="61" fillId="0" borderId="15" xfId="7" applyNumberFormat="1" applyFont="1" applyBorder="1" applyAlignment="1">
      <alignment horizontal="center" vertical="center" wrapText="1"/>
    </xf>
    <xf numFmtId="0" fontId="61" fillId="0" borderId="16" xfId="7" applyFont="1" applyBorder="1" applyAlignment="1">
      <alignment horizontal="justify" vertical="top" wrapText="1"/>
    </xf>
    <xf numFmtId="0" fontId="61" fillId="0" borderId="16" xfId="7" applyFont="1" applyBorder="1" applyAlignment="1">
      <alignment horizontal="center" vertical="center" wrapText="1"/>
    </xf>
    <xf numFmtId="0" fontId="61" fillId="0" borderId="16" xfId="7" applyNumberFormat="1" applyFont="1" applyBorder="1" applyAlignment="1">
      <alignment horizontal="center" vertical="center" wrapText="1"/>
    </xf>
    <xf numFmtId="0" fontId="63" fillId="0" borderId="16" xfId="7" applyFont="1" applyBorder="1" applyAlignment="1">
      <alignment horizontal="center" vertical="center" wrapText="1"/>
    </xf>
    <xf numFmtId="0" fontId="63" fillId="0" borderId="16" xfId="7" applyNumberFormat="1" applyFont="1" applyBorder="1" applyAlignment="1">
      <alignment horizontal="center" vertical="center" wrapText="1"/>
    </xf>
    <xf numFmtId="0" fontId="61" fillId="0" borderId="17" xfId="7" applyFont="1" applyBorder="1" applyAlignment="1">
      <alignment horizontal="justify" vertical="top" wrapText="1"/>
    </xf>
    <xf numFmtId="0" fontId="63" fillId="0" borderId="17" xfId="7" applyFont="1" applyBorder="1" applyAlignment="1">
      <alignment horizontal="center" vertical="center" wrapText="1"/>
    </xf>
    <xf numFmtId="0" fontId="63" fillId="0" borderId="17" xfId="7" applyNumberFormat="1" applyFont="1" applyBorder="1" applyAlignment="1">
      <alignment horizontal="center" vertical="center" wrapText="1"/>
    </xf>
    <xf numFmtId="0" fontId="63" fillId="0" borderId="15" xfId="7" applyFont="1" applyBorder="1" applyAlignment="1">
      <alignment horizontal="center" vertical="center" wrapText="1"/>
    </xf>
    <xf numFmtId="0" fontId="63" fillId="0" borderId="15" xfId="7" applyNumberFormat="1" applyFont="1" applyBorder="1" applyAlignment="1">
      <alignment horizontal="center" vertical="center" wrapText="1"/>
    </xf>
    <xf numFmtId="0" fontId="61" fillId="0" borderId="18" xfId="7" applyFont="1" applyBorder="1" applyAlignment="1">
      <alignment horizontal="justify" vertical="top" wrapText="1"/>
    </xf>
    <xf numFmtId="0" fontId="61" fillId="0" borderId="16" xfId="7" applyFont="1" applyFill="1" applyBorder="1" applyAlignment="1">
      <alignment horizontal="justify" vertical="top" wrapText="1"/>
    </xf>
    <xf numFmtId="0" fontId="61" fillId="0" borderId="2" xfId="7" applyFont="1" applyFill="1" applyBorder="1" applyAlignment="1">
      <alignment horizontal="center" vertical="center" wrapText="1"/>
    </xf>
    <xf numFmtId="0" fontId="62" fillId="0" borderId="2" xfId="7" applyFont="1" applyFill="1" applyBorder="1" applyAlignment="1">
      <alignment horizontal="center" vertical="center" wrapText="1"/>
    </xf>
    <xf numFmtId="168" fontId="25" fillId="0" borderId="2" xfId="8" applyNumberFormat="1" applyFont="1" applyFill="1" applyBorder="1" applyAlignment="1">
      <alignment horizontal="left" vertical="center"/>
    </xf>
    <xf numFmtId="0" fontId="63" fillId="0" borderId="15" xfId="7" applyFont="1" applyFill="1" applyBorder="1" applyAlignment="1">
      <alignment horizontal="center" vertical="center" wrapText="1"/>
    </xf>
    <xf numFmtId="3" fontId="25" fillId="0" borderId="2" xfId="8" applyNumberFormat="1" applyFont="1" applyFill="1" applyBorder="1" applyAlignment="1">
      <alignment horizontal="center" vertical="center"/>
    </xf>
    <xf numFmtId="0" fontId="63" fillId="0" borderId="15" xfId="7" applyNumberFormat="1" applyFont="1" applyFill="1" applyBorder="1" applyAlignment="1">
      <alignment horizontal="center" vertical="center" wrapText="1"/>
    </xf>
    <xf numFmtId="0" fontId="63" fillId="0" borderId="16" xfId="7" applyFont="1" applyFill="1" applyBorder="1" applyAlignment="1">
      <alignment horizontal="center" vertical="center" wrapText="1"/>
    </xf>
    <xf numFmtId="0" fontId="63" fillId="0" borderId="16" xfId="7" applyNumberFormat="1" applyFont="1" applyFill="1" applyBorder="1" applyAlignment="1">
      <alignment horizontal="center" vertical="center" wrapText="1"/>
    </xf>
    <xf numFmtId="0" fontId="61" fillId="0" borderId="16" xfId="7" applyFont="1" applyBorder="1" applyAlignment="1">
      <alignment vertical="top" wrapText="1"/>
    </xf>
    <xf numFmtId="0" fontId="61" fillId="0" borderId="17" xfId="7" applyFont="1" applyBorder="1" applyAlignment="1">
      <alignment vertical="top" wrapText="1"/>
    </xf>
    <xf numFmtId="0" fontId="61" fillId="0" borderId="15" xfId="7" applyFont="1" applyBorder="1" applyAlignment="1">
      <alignment vertical="top" wrapText="1"/>
    </xf>
    <xf numFmtId="0" fontId="61" fillId="0" borderId="16" xfId="7" applyFont="1" applyBorder="1" applyAlignment="1">
      <alignment horizontal="left" vertical="top" wrapText="1"/>
    </xf>
    <xf numFmtId="0" fontId="61" fillId="0" borderId="2" xfId="7" applyFont="1" applyBorder="1" applyAlignment="1">
      <alignment horizontal="center" vertical="top" wrapText="1"/>
    </xf>
    <xf numFmtId="0" fontId="62" fillId="0" borderId="2" xfId="7" applyFont="1" applyBorder="1" applyAlignment="1">
      <alignment horizontal="center" vertical="top" wrapText="1"/>
    </xf>
    <xf numFmtId="168" fontId="25" fillId="0" borderId="2" xfId="8" applyNumberFormat="1" applyFont="1" applyBorder="1" applyAlignment="1">
      <alignment horizontal="left" vertical="top" wrapText="1"/>
    </xf>
    <xf numFmtId="0" fontId="63" fillId="0" borderId="16" xfId="7" applyFont="1" applyBorder="1" applyAlignment="1">
      <alignment horizontal="center" vertical="top" wrapText="1"/>
    </xf>
    <xf numFmtId="3" fontId="25" fillId="0" borderId="2" xfId="8" applyNumberFormat="1" applyFont="1" applyBorder="1" applyAlignment="1">
      <alignment horizontal="center" vertical="top" wrapText="1"/>
    </xf>
    <xf numFmtId="0" fontId="63" fillId="0" borderId="16" xfId="7" applyNumberFormat="1" applyFont="1" applyBorder="1" applyAlignment="1">
      <alignment horizontal="center" vertical="top" wrapText="1"/>
    </xf>
    <xf numFmtId="168" fontId="35" fillId="0" borderId="2" xfId="7" applyNumberFormat="1" applyFont="1" applyBorder="1" applyAlignment="1">
      <alignment horizontal="left" vertical="center"/>
    </xf>
    <xf numFmtId="0" fontId="61" fillId="0" borderId="16" xfId="7" applyFont="1" applyFill="1" applyBorder="1" applyAlignment="1">
      <alignment vertical="top" wrapText="1"/>
    </xf>
    <xf numFmtId="168" fontId="35" fillId="0" borderId="2" xfId="7" applyNumberFormat="1" applyFont="1" applyFill="1" applyBorder="1" applyAlignment="1">
      <alignment horizontal="left" vertical="center"/>
    </xf>
    <xf numFmtId="0" fontId="63" fillId="0" borderId="19" xfId="7" applyFont="1" applyFill="1" applyBorder="1" applyAlignment="1">
      <alignment horizontal="center" vertical="center" wrapText="1"/>
    </xf>
    <xf numFmtId="0" fontId="63" fillId="0" borderId="19" xfId="7" applyNumberFormat="1" applyFont="1" applyFill="1" applyBorder="1" applyAlignment="1">
      <alignment horizontal="center" vertical="center" wrapText="1"/>
    </xf>
    <xf numFmtId="3" fontId="35" fillId="0" borderId="2" xfId="7" applyNumberFormat="1" applyFont="1" applyBorder="1" applyAlignment="1">
      <alignment horizontal="center" vertical="center"/>
    </xf>
    <xf numFmtId="0" fontId="63" fillId="0" borderId="17" xfId="7" applyFont="1" applyFill="1" applyBorder="1" applyAlignment="1">
      <alignment horizontal="center" vertical="center" wrapText="1"/>
    </xf>
    <xf numFmtId="0" fontId="63" fillId="0" borderId="17" xfId="7" applyNumberFormat="1" applyFont="1" applyFill="1" applyBorder="1" applyAlignment="1">
      <alignment horizontal="center" vertical="center" wrapText="1"/>
    </xf>
    <xf numFmtId="0" fontId="61" fillId="0" borderId="17" xfId="7" applyFont="1" applyFill="1" applyBorder="1" applyAlignment="1">
      <alignment vertical="top" wrapText="1"/>
    </xf>
    <xf numFmtId="0" fontId="61" fillId="0" borderId="15" xfId="7" applyFont="1" applyFill="1" applyBorder="1" applyAlignment="1">
      <alignment horizontal="center" vertical="center" wrapText="1"/>
    </xf>
    <xf numFmtId="0" fontId="61" fillId="0" borderId="15" xfId="7" applyNumberFormat="1" applyFont="1" applyFill="1" applyBorder="1" applyAlignment="1">
      <alignment horizontal="center" vertical="center" wrapText="1"/>
    </xf>
    <xf numFmtId="0" fontId="61" fillId="0" borderId="20" xfId="7" applyFont="1" applyBorder="1" applyAlignment="1">
      <alignment vertical="top" wrapText="1"/>
    </xf>
    <xf numFmtId="168" fontId="35" fillId="0" borderId="2" xfId="7" applyNumberFormat="1" applyFont="1" applyBorder="1" applyAlignment="1">
      <alignment horizontal="left" vertical="top"/>
    </xf>
    <xf numFmtId="0" fontId="63" fillId="0" borderId="20" xfId="7" applyFont="1" applyBorder="1" applyAlignment="1">
      <alignment horizontal="center" vertical="top" wrapText="1"/>
    </xf>
    <xf numFmtId="3" fontId="25" fillId="0" borderId="2" xfId="8" applyNumberFormat="1" applyFont="1" applyBorder="1" applyAlignment="1">
      <alignment horizontal="center" vertical="top"/>
    </xf>
    <xf numFmtId="0" fontId="63" fillId="0" borderId="20" xfId="7" applyNumberFormat="1" applyFont="1" applyBorder="1" applyAlignment="1">
      <alignment horizontal="center" vertical="top" wrapText="1"/>
    </xf>
    <xf numFmtId="0" fontId="61" fillId="0" borderId="18" xfId="7" applyFont="1" applyBorder="1" applyAlignment="1">
      <alignment vertical="top" wrapText="1"/>
    </xf>
    <xf numFmtId="0" fontId="61" fillId="0" borderId="2" xfId="7" applyFont="1" applyBorder="1" applyAlignment="1">
      <alignment horizontal="center" vertical="center"/>
    </xf>
    <xf numFmtId="0" fontId="63" fillId="0" borderId="18" xfId="7" applyFont="1" applyBorder="1" applyAlignment="1">
      <alignment horizontal="center" vertical="center" wrapText="1"/>
    </xf>
    <xf numFmtId="0" fontId="63" fillId="0" borderId="18" xfId="7" applyNumberFormat="1" applyFont="1" applyBorder="1" applyAlignment="1">
      <alignment horizontal="center" vertical="center" wrapText="1"/>
    </xf>
    <xf numFmtId="0" fontId="61" fillId="0" borderId="19" xfId="7" applyFont="1" applyBorder="1" applyAlignment="1">
      <alignment vertical="top" wrapText="1"/>
    </xf>
    <xf numFmtId="0" fontId="63" fillId="0" borderId="19" xfId="7" applyFont="1" applyBorder="1" applyAlignment="1">
      <alignment horizontal="center" vertical="center" wrapText="1"/>
    </xf>
    <xf numFmtId="0" fontId="63" fillId="0" borderId="19" xfId="7" applyNumberFormat="1" applyFont="1" applyBorder="1" applyAlignment="1">
      <alignment horizontal="center" vertical="center" wrapText="1"/>
    </xf>
    <xf numFmtId="0" fontId="63" fillId="0" borderId="15" xfId="7" applyFont="1" applyBorder="1" applyAlignment="1">
      <alignment horizontal="center" vertical="top" wrapText="1"/>
    </xf>
    <xf numFmtId="0" fontId="63" fillId="0" borderId="15" xfId="7" applyNumberFormat="1" applyFont="1" applyBorder="1" applyAlignment="1">
      <alignment horizontal="center" vertical="top" wrapText="1"/>
    </xf>
    <xf numFmtId="168" fontId="35" fillId="0" borderId="3" xfId="7" applyNumberFormat="1" applyFont="1" applyBorder="1" applyAlignment="1">
      <alignment horizontal="left" vertical="center"/>
    </xf>
    <xf numFmtId="0" fontId="63" fillId="0" borderId="20" xfId="7" applyFont="1" applyBorder="1" applyAlignment="1">
      <alignment horizontal="center" vertical="center" wrapText="1"/>
    </xf>
    <xf numFmtId="3" fontId="25" fillId="0" borderId="3" xfId="8" applyNumberFormat="1" applyFont="1" applyBorder="1" applyAlignment="1">
      <alignment horizontal="center" vertical="center"/>
    </xf>
    <xf numFmtId="0" fontId="63" fillId="0" borderId="20" xfId="7" applyNumberFormat="1" applyFont="1" applyBorder="1" applyAlignment="1">
      <alignment horizontal="center" vertical="center" wrapText="1"/>
    </xf>
    <xf numFmtId="0" fontId="61" fillId="0" borderId="2" xfId="7" applyFont="1" applyBorder="1" applyAlignment="1">
      <alignment vertical="top" wrapText="1"/>
    </xf>
    <xf numFmtId="0" fontId="61" fillId="0" borderId="16" xfId="7" applyFont="1" applyBorder="1" applyAlignment="1">
      <alignment horizontal="center" vertical="top" wrapText="1"/>
    </xf>
    <xf numFmtId="3" fontId="35" fillId="0" borderId="2" xfId="7" applyNumberFormat="1" applyFont="1" applyBorder="1" applyAlignment="1">
      <alignment horizontal="center" vertical="top"/>
    </xf>
    <xf numFmtId="0" fontId="61" fillId="0" borderId="17" xfId="7" applyFont="1" applyBorder="1" applyAlignment="1">
      <alignment horizontal="center" vertical="center" wrapText="1"/>
    </xf>
    <xf numFmtId="0" fontId="61" fillId="0" borderId="18" xfId="7" applyFont="1" applyBorder="1" applyAlignment="1">
      <alignment horizontal="center" vertical="center" wrapText="1"/>
    </xf>
    <xf numFmtId="0" fontId="61" fillId="0" borderId="6" xfId="7" applyFont="1" applyBorder="1" applyAlignment="1">
      <alignment horizontal="center" vertical="center" wrapText="1"/>
    </xf>
    <xf numFmtId="0" fontId="63" fillId="0" borderId="6" xfId="7" applyFont="1" applyBorder="1" applyAlignment="1">
      <alignment horizontal="center" vertical="center" wrapText="1"/>
    </xf>
    <xf numFmtId="0" fontId="63" fillId="0" borderId="6" xfId="7" applyNumberFormat="1" applyFont="1" applyBorder="1" applyAlignment="1">
      <alignment horizontal="center" vertical="center" wrapText="1"/>
    </xf>
    <xf numFmtId="0" fontId="61" fillId="0" borderId="2" xfId="7" applyFont="1" applyBorder="1" applyAlignment="1">
      <alignment horizontal="left" vertical="center" wrapText="1"/>
    </xf>
    <xf numFmtId="0" fontId="35" fillId="0" borderId="2" xfId="7" applyFont="1" applyBorder="1" applyAlignment="1">
      <alignment horizontal="center" vertical="center"/>
    </xf>
    <xf numFmtId="0" fontId="35" fillId="0" borderId="2" xfId="7" applyNumberFormat="1" applyFont="1" applyBorder="1" applyAlignment="1">
      <alignment horizontal="center" vertical="center"/>
    </xf>
    <xf numFmtId="0" fontId="34" fillId="2" borderId="0" xfId="0" applyFont="1" applyFill="1"/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/>
    <xf numFmtId="0" fontId="12" fillId="2" borderId="2" xfId="0" applyFont="1" applyFill="1" applyBorder="1" applyAlignment="1">
      <alignment horizontal="right" vertical="center"/>
    </xf>
    <xf numFmtId="1" fontId="12" fillId="2" borderId="2" xfId="0" applyNumberFormat="1" applyFont="1" applyFill="1" applyBorder="1" applyAlignment="1">
      <alignment horizontal="right"/>
    </xf>
    <xf numFmtId="1" fontId="12" fillId="2" borderId="2" xfId="0" applyNumberFormat="1" applyFont="1" applyFill="1" applyBorder="1"/>
    <xf numFmtId="0" fontId="12" fillId="2" borderId="2" xfId="0" applyFont="1" applyFill="1" applyBorder="1" applyAlignment="1">
      <alignment horizontal="right"/>
    </xf>
    <xf numFmtId="0" fontId="12" fillId="2" borderId="2" xfId="0" applyFont="1" applyFill="1" applyBorder="1" applyAlignment="1">
      <alignment wrapText="1"/>
    </xf>
    <xf numFmtId="0" fontId="34" fillId="2" borderId="2" xfId="0" applyFont="1" applyFill="1" applyBorder="1"/>
    <xf numFmtId="0" fontId="12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left" vertical="center"/>
    </xf>
    <xf numFmtId="0" fontId="34" fillId="2" borderId="2" xfId="0" applyFont="1" applyFill="1" applyBorder="1" applyAlignment="1">
      <alignment horizontal="center" vertical="center"/>
    </xf>
    <xf numFmtId="0" fontId="64" fillId="2" borderId="0" xfId="0" applyFont="1" applyFill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left" vertical="center" wrapText="1"/>
    </xf>
    <xf numFmtId="0" fontId="34" fillId="2" borderId="2" xfId="0" applyFont="1" applyFill="1" applyBorder="1" applyAlignment="1">
      <alignment horizontal="right" vertical="center"/>
    </xf>
    <xf numFmtId="1" fontId="12" fillId="2" borderId="2" xfId="0" applyNumberFormat="1" applyFont="1" applyFill="1" applyBorder="1" applyAlignment="1">
      <alignment horizontal="right" vertical="center"/>
    </xf>
    <xf numFmtId="0" fontId="34" fillId="2" borderId="2" xfId="0" applyFont="1" applyFill="1" applyBorder="1" applyAlignment="1">
      <alignment vertical="center"/>
    </xf>
    <xf numFmtId="1" fontId="12" fillId="2" borderId="2" xfId="0" applyNumberFormat="1" applyFont="1" applyFill="1" applyBorder="1" applyAlignment="1">
      <alignment vertical="center"/>
    </xf>
    <xf numFmtId="1" fontId="34" fillId="2" borderId="0" xfId="0" applyNumberFormat="1" applyFont="1" applyFill="1"/>
    <xf numFmtId="0" fontId="10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0" fillId="0" borderId="0" xfId="0" applyBorder="1"/>
    <xf numFmtId="0" fontId="69" fillId="0" borderId="21" xfId="0" applyNumberFormat="1" applyFont="1" applyBorder="1" applyAlignment="1">
      <alignment horizontal="center" vertical="top" wrapText="1" shrinkToFit="1" readingOrder="1"/>
    </xf>
    <xf numFmtId="0" fontId="69" fillId="0" borderId="22" xfId="0" applyNumberFormat="1" applyFont="1" applyBorder="1" applyAlignment="1">
      <alignment horizontal="center" vertical="top" wrapText="1" shrinkToFit="1" readingOrder="1"/>
    </xf>
    <xf numFmtId="0" fontId="70" fillId="0" borderId="22" xfId="0" applyNumberFormat="1" applyFont="1" applyBorder="1" applyAlignment="1">
      <alignment horizontal="center" vertical="top" wrapText="1" shrinkToFit="1" readingOrder="1"/>
    </xf>
    <xf numFmtId="0" fontId="70" fillId="0" borderId="21" xfId="0" applyNumberFormat="1" applyFont="1" applyBorder="1" applyAlignment="1">
      <alignment horizontal="center" vertical="top" wrapText="1" shrinkToFit="1" readingOrder="1"/>
    </xf>
    <xf numFmtId="0" fontId="10" fillId="0" borderId="6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6" fillId="0" borderId="2" xfId="0" applyFont="1" applyBorder="1" applyAlignment="1">
      <alignment horizontal="center"/>
    </xf>
    <xf numFmtId="0" fontId="39" fillId="0" borderId="2" xfId="0" applyFont="1" applyBorder="1" applyAlignment="1">
      <alignment horizontal="center"/>
    </xf>
    <xf numFmtId="0" fontId="39" fillId="0" borderId="6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0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5" fillId="0" borderId="2" xfId="8" applyFont="1" applyBorder="1" applyAlignment="1">
      <alignment horizontal="center"/>
    </xf>
    <xf numFmtId="0" fontId="25" fillId="0" borderId="2" xfId="8" applyFont="1" applyFill="1" applyBorder="1" applyAlignment="1">
      <alignment horizontal="center"/>
    </xf>
    <xf numFmtId="0" fontId="25" fillId="0" borderId="2" xfId="8" applyFont="1" applyBorder="1" applyAlignment="1">
      <alignment horizontal="center" vertical="top" wrapText="1"/>
    </xf>
    <xf numFmtId="0" fontId="25" fillId="0" borderId="2" xfId="8" applyFont="1" applyBorder="1" applyAlignment="1">
      <alignment horizontal="center" vertical="center"/>
    </xf>
    <xf numFmtId="0" fontId="25" fillId="0" borderId="2" xfId="8" applyFont="1" applyBorder="1" applyAlignment="1">
      <alignment horizontal="center" vertical="top"/>
    </xf>
    <xf numFmtId="0" fontId="25" fillId="0" borderId="3" xfId="8" applyFont="1" applyBorder="1" applyAlignment="1">
      <alignment horizontal="center"/>
    </xf>
    <xf numFmtId="0" fontId="35" fillId="0" borderId="2" xfId="7" applyFont="1" applyBorder="1" applyAlignment="1">
      <alignment horizontal="center"/>
    </xf>
    <xf numFmtId="0" fontId="35" fillId="0" borderId="2" xfId="7" applyFont="1" applyBorder="1" applyAlignment="1">
      <alignment horizontal="center" vertical="top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5" fillId="2" borderId="2" xfId="0" applyFont="1" applyFill="1" applyBorder="1" applyAlignment="1">
      <alignment horizontal="center" vertical="top" wrapText="1"/>
    </xf>
    <xf numFmtId="0" fontId="45" fillId="2" borderId="2" xfId="0" applyFont="1" applyFill="1" applyBorder="1" applyAlignment="1">
      <alignment horizontal="center" vertical="top"/>
    </xf>
    <xf numFmtId="0" fontId="48" fillId="2" borderId="2" xfId="0" applyFont="1" applyFill="1" applyBorder="1" applyAlignment="1">
      <alignment horizontal="center" vertical="top" wrapText="1"/>
    </xf>
    <xf numFmtId="0" fontId="40" fillId="0" borderId="0" xfId="0" applyFont="1"/>
    <xf numFmtId="0" fontId="26" fillId="0" borderId="6" xfId="0" applyFont="1" applyBorder="1" applyAlignment="1">
      <alignment horizontal="left"/>
    </xf>
    <xf numFmtId="0" fontId="26" fillId="0" borderId="6" xfId="0" applyFont="1" applyBorder="1"/>
    <xf numFmtId="0" fontId="26" fillId="0" borderId="6" xfId="0" applyFont="1" applyBorder="1" applyAlignment="1">
      <alignment horizontal="center"/>
    </xf>
    <xf numFmtId="0" fontId="26" fillId="0" borderId="6" xfId="0" applyFont="1" applyBorder="1" applyAlignment="1">
      <alignment vertical="center" wrapText="1"/>
    </xf>
    <xf numFmtId="0" fontId="74" fillId="0" borderId="2" xfId="0" applyFont="1" applyBorder="1"/>
    <xf numFmtId="0" fontId="26" fillId="0" borderId="2" xfId="0" applyFont="1" applyBorder="1" applyAlignment="1">
      <alignment horizontal="left"/>
    </xf>
    <xf numFmtId="0" fontId="26" fillId="0" borderId="4" xfId="0" applyFont="1" applyBorder="1" applyAlignment="1">
      <alignment horizontal="center"/>
    </xf>
    <xf numFmtId="0" fontId="26" fillId="0" borderId="2" xfId="0" applyFont="1" applyBorder="1" applyAlignment="1">
      <alignment horizontal="right" vertical="center" wrapText="1"/>
    </xf>
    <xf numFmtId="0" fontId="26" fillId="2" borderId="2" xfId="0" applyFont="1" applyFill="1" applyBorder="1" applyAlignment="1">
      <alignment horizontal="left"/>
    </xf>
    <xf numFmtId="0" fontId="26" fillId="2" borderId="2" xfId="0" applyFont="1" applyFill="1" applyBorder="1" applyAlignment="1"/>
    <xf numFmtId="0" fontId="26" fillId="2" borderId="2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right"/>
    </xf>
    <xf numFmtId="0" fontId="26" fillId="2" borderId="2" xfId="0" applyFont="1" applyFill="1" applyBorder="1" applyAlignment="1">
      <alignment horizontal="right" vertical="center" wrapText="1"/>
    </xf>
    <xf numFmtId="0" fontId="26" fillId="0" borderId="3" xfId="0" applyFont="1" applyBorder="1" applyAlignment="1">
      <alignment horizontal="left"/>
    </xf>
    <xf numFmtId="0" fontId="26" fillId="0" borderId="3" xfId="0" applyFont="1" applyBorder="1" applyAlignment="1">
      <alignment horizontal="center"/>
    </xf>
    <xf numFmtId="0" fontId="26" fillId="0" borderId="11" xfId="0" applyFont="1" applyBorder="1" applyAlignment="1">
      <alignment horizontal="right"/>
    </xf>
    <xf numFmtId="0" fontId="26" fillId="0" borderId="3" xfId="0" applyFont="1" applyBorder="1" applyAlignment="1">
      <alignment horizontal="right" vertical="center" wrapText="1"/>
    </xf>
    <xf numFmtId="0" fontId="26" fillId="2" borderId="6" xfId="0" applyFont="1" applyFill="1" applyBorder="1" applyAlignment="1">
      <alignment horizontal="left"/>
    </xf>
    <xf numFmtId="0" fontId="26" fillId="2" borderId="6" xfId="0" applyFont="1" applyFill="1" applyBorder="1" applyAlignment="1">
      <alignment horizontal="center"/>
    </xf>
    <xf numFmtId="0" fontId="26" fillId="2" borderId="8" xfId="0" applyFont="1" applyFill="1" applyBorder="1" applyAlignment="1">
      <alignment horizontal="right"/>
    </xf>
    <xf numFmtId="0" fontId="26" fillId="2" borderId="6" xfId="0" applyFont="1" applyFill="1" applyBorder="1" applyAlignment="1">
      <alignment horizontal="right" vertical="center" wrapText="1"/>
    </xf>
    <xf numFmtId="0" fontId="26" fillId="2" borderId="2" xfId="0" applyFont="1" applyFill="1" applyBorder="1" applyAlignment="1">
      <alignment horizontal="left" vertical="center"/>
    </xf>
    <xf numFmtId="0" fontId="26" fillId="2" borderId="2" xfId="0" applyFont="1" applyFill="1" applyBorder="1" applyAlignment="1">
      <alignment horizontal="right" vertical="center"/>
    </xf>
    <xf numFmtId="0" fontId="26" fillId="2" borderId="7" xfId="0" applyFont="1" applyFill="1" applyBorder="1" applyAlignment="1">
      <alignment horizontal="left" vertical="center"/>
    </xf>
    <xf numFmtId="0" fontId="26" fillId="2" borderId="3" xfId="0" applyFont="1" applyFill="1" applyBorder="1" applyAlignment="1">
      <alignment horizontal="left" vertical="center"/>
    </xf>
    <xf numFmtId="0" fontId="26" fillId="2" borderId="3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right" vertical="center"/>
    </xf>
    <xf numFmtId="0" fontId="26" fillId="2" borderId="3" xfId="0" applyFont="1" applyFill="1" applyBorder="1" applyAlignment="1">
      <alignment horizontal="right" vertical="center" wrapText="1"/>
    </xf>
    <xf numFmtId="0" fontId="26" fillId="2" borderId="2" xfId="0" applyFont="1" applyFill="1" applyBorder="1"/>
    <xf numFmtId="49" fontId="26" fillId="2" borderId="2" xfId="0" applyNumberFormat="1" applyFont="1" applyFill="1" applyBorder="1" applyAlignment="1">
      <alignment horizontal="right" vertical="center" wrapText="1"/>
    </xf>
    <xf numFmtId="0" fontId="26" fillId="2" borderId="2" xfId="0" applyFont="1" applyFill="1" applyBorder="1" applyAlignment="1">
      <alignment vertical="center" wrapText="1"/>
    </xf>
    <xf numFmtId="0" fontId="26" fillId="2" borderId="2" xfId="0" applyFont="1" applyFill="1" applyBorder="1" applyAlignment="1">
      <alignment horizontal="left" vertical="center" wrapText="1"/>
    </xf>
    <xf numFmtId="0" fontId="26" fillId="2" borderId="4" xfId="0" applyFont="1" applyFill="1" applyBorder="1" applyAlignment="1">
      <alignment horizontal="left" vertical="center"/>
    </xf>
    <xf numFmtId="0" fontId="26" fillId="2" borderId="7" xfId="0" applyFont="1" applyFill="1" applyBorder="1" applyAlignment="1">
      <alignment horizontal="left" vertical="center" wrapText="1"/>
    </xf>
    <xf numFmtId="1" fontId="26" fillId="2" borderId="4" xfId="0" applyNumberFormat="1" applyFont="1" applyFill="1" applyBorder="1"/>
    <xf numFmtId="1" fontId="26" fillId="2" borderId="2" xfId="0" applyNumberFormat="1" applyFont="1" applyFill="1" applyBorder="1" applyAlignment="1">
      <alignment horizontal="center"/>
    </xf>
    <xf numFmtId="1" fontId="26" fillId="2" borderId="2" xfId="0" applyNumberFormat="1" applyFont="1" applyFill="1" applyBorder="1" applyAlignment="1">
      <alignment horizontal="right"/>
    </xf>
    <xf numFmtId="0" fontId="26" fillId="2" borderId="2" xfId="0" applyFont="1" applyFill="1" applyBorder="1" applyAlignment="1">
      <alignment vertical="center"/>
    </xf>
    <xf numFmtId="0" fontId="26" fillId="0" borderId="7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right" vertical="center"/>
    </xf>
    <xf numFmtId="0" fontId="26" fillId="0" borderId="6" xfId="0" applyFont="1" applyBorder="1" applyAlignment="1">
      <alignment horizontal="right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wrapText="1"/>
    </xf>
    <xf numFmtId="0" fontId="20" fillId="0" borderId="2" xfId="0" applyFont="1" applyBorder="1"/>
    <xf numFmtId="0" fontId="26" fillId="0" borderId="2" xfId="0" applyFont="1" applyBorder="1" applyAlignment="1"/>
    <xf numFmtId="0" fontId="45" fillId="0" borderId="2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center"/>
    </xf>
    <xf numFmtId="0" fontId="20" fillId="0" borderId="11" xfId="0" applyFont="1" applyBorder="1"/>
    <xf numFmtId="0" fontId="26" fillId="0" borderId="3" xfId="0" applyFont="1" applyBorder="1" applyAlignment="1"/>
    <xf numFmtId="0" fontId="45" fillId="0" borderId="3" xfId="0" applyFont="1" applyBorder="1" applyAlignment="1">
      <alignment horizontal="left" vertical="center" wrapText="1"/>
    </xf>
    <xf numFmtId="0" fontId="45" fillId="2" borderId="3" xfId="0" applyFont="1" applyFill="1" applyBorder="1" applyAlignment="1">
      <alignment horizontal="left" vertical="center" wrapText="1"/>
    </xf>
    <xf numFmtId="0" fontId="26" fillId="2" borderId="3" xfId="0" applyFont="1" applyFill="1" applyBorder="1" applyAlignment="1"/>
    <xf numFmtId="0" fontId="20" fillId="2" borderId="11" xfId="0" applyFont="1" applyFill="1" applyBorder="1"/>
    <xf numFmtId="0" fontId="26" fillId="2" borderId="11" xfId="0" applyFont="1" applyFill="1" applyBorder="1" applyAlignment="1">
      <alignment horizontal="center"/>
    </xf>
    <xf numFmtId="0" fontId="26" fillId="0" borderId="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6" fillId="0" borderId="3" xfId="0" applyFont="1" applyBorder="1" applyAlignment="1">
      <alignment vertical="center"/>
    </xf>
    <xf numFmtId="0" fontId="26" fillId="0" borderId="3" xfId="0" applyFont="1" applyBorder="1" applyAlignment="1">
      <alignment horizontal="right"/>
    </xf>
    <xf numFmtId="0" fontId="26" fillId="0" borderId="11" xfId="0" applyFont="1" applyBorder="1" applyAlignment="1"/>
    <xf numFmtId="0" fontId="20" fillId="0" borderId="11" xfId="0" applyFont="1" applyBorder="1" applyAlignment="1">
      <alignment horizontal="center"/>
    </xf>
    <xf numFmtId="2" fontId="75" fillId="0" borderId="11" xfId="0" applyNumberFormat="1" applyFont="1" applyBorder="1" applyAlignment="1">
      <alignment horizontal="center"/>
    </xf>
    <xf numFmtId="1" fontId="75" fillId="0" borderId="11" xfId="0" applyNumberFormat="1" applyFont="1" applyBorder="1" applyAlignment="1">
      <alignment horizontal="center"/>
    </xf>
    <xf numFmtId="0" fontId="26" fillId="0" borderId="7" xfId="0" applyFont="1" applyBorder="1" applyAlignment="1">
      <alignment horizontal="left" wrapText="1"/>
    </xf>
    <xf numFmtId="0" fontId="26" fillId="0" borderId="7" xfId="0" applyFont="1" applyBorder="1" applyAlignment="1">
      <alignment horizontal="center"/>
    </xf>
    <xf numFmtId="0" fontId="75" fillId="0" borderId="7" xfId="0" applyFont="1" applyBorder="1" applyAlignment="1">
      <alignment horizontal="center"/>
    </xf>
    <xf numFmtId="0" fontId="20" fillId="0" borderId="7" xfId="0" applyFont="1" applyBorder="1"/>
    <xf numFmtId="0" fontId="26" fillId="0" borderId="7" xfId="0" applyFont="1" applyBorder="1" applyAlignment="1"/>
    <xf numFmtId="0" fontId="0" fillId="0" borderId="7" xfId="0" applyBorder="1"/>
    <xf numFmtId="0" fontId="0" fillId="0" borderId="5" xfId="0" applyBorder="1"/>
    <xf numFmtId="0" fontId="20" fillId="0" borderId="19" xfId="0" applyFont="1" applyBorder="1" applyAlignment="1">
      <alignment horizontal="left" vertical="top" wrapText="1"/>
    </xf>
    <xf numFmtId="0" fontId="20" fillId="0" borderId="6" xfId="0" applyFont="1" applyBorder="1" applyAlignment="1">
      <alignment vertical="top" wrapText="1"/>
    </xf>
    <xf numFmtId="0" fontId="20" fillId="0" borderId="6" xfId="0" applyFont="1" applyBorder="1" applyAlignment="1">
      <alignment horizontal="center" vertical="top" wrapText="1"/>
    </xf>
    <xf numFmtId="0" fontId="43" fillId="0" borderId="6" xfId="1" applyFont="1" applyBorder="1"/>
    <xf numFmtId="0" fontId="20" fillId="0" borderId="16" xfId="0" applyFont="1" applyBorder="1" applyAlignment="1">
      <alignment horizontal="left" vertical="top" wrapText="1"/>
    </xf>
    <xf numFmtId="0" fontId="20" fillId="0" borderId="2" xfId="0" applyFont="1" applyBorder="1" applyAlignment="1">
      <alignment vertical="top" wrapText="1"/>
    </xf>
    <xf numFmtId="0" fontId="20" fillId="0" borderId="2" xfId="0" applyFont="1" applyBorder="1" applyAlignment="1">
      <alignment horizontal="center" vertical="top" wrapText="1"/>
    </xf>
    <xf numFmtId="0" fontId="43" fillId="0" borderId="2" xfId="1" applyFont="1" applyBorder="1"/>
    <xf numFmtId="1" fontId="43" fillId="0" borderId="2" xfId="1" applyNumberFormat="1" applyFont="1" applyBorder="1"/>
    <xf numFmtId="0" fontId="43" fillId="0" borderId="2" xfId="0" applyFont="1" applyBorder="1" applyAlignment="1">
      <alignment horizontal="left" vertical="center"/>
    </xf>
    <xf numFmtId="0" fontId="43" fillId="0" borderId="2" xfId="0" applyFont="1" applyBorder="1" applyAlignment="1">
      <alignment vertical="center"/>
    </xf>
    <xf numFmtId="0" fontId="43" fillId="0" borderId="2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left" vertical="center"/>
    </xf>
    <xf numFmtId="0" fontId="20" fillId="0" borderId="2" xfId="0" applyFont="1" applyBorder="1" applyAlignment="1">
      <alignment horizontal="left"/>
    </xf>
    <xf numFmtId="0" fontId="20" fillId="0" borderId="2" xfId="0" applyFont="1" applyBorder="1" applyAlignment="1">
      <alignment horizontal="center"/>
    </xf>
    <xf numFmtId="0" fontId="43" fillId="2" borderId="2" xfId="1" applyFont="1" applyFill="1" applyBorder="1"/>
    <xf numFmtId="0" fontId="20" fillId="0" borderId="2" xfId="0" applyFont="1" applyBorder="1" applyAlignment="1">
      <alignment horizontal="right" vertical="top" wrapText="1"/>
    </xf>
    <xf numFmtId="2" fontId="43" fillId="0" borderId="2" xfId="1" applyNumberFormat="1" applyFont="1" applyBorder="1"/>
    <xf numFmtId="0" fontId="20" fillId="0" borderId="17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right" vertical="top" wrapText="1"/>
    </xf>
    <xf numFmtId="0" fontId="20" fillId="0" borderId="3" xfId="0" applyFont="1" applyBorder="1" applyAlignment="1">
      <alignment horizontal="center" vertical="top" wrapText="1"/>
    </xf>
    <xf numFmtId="0" fontId="43" fillId="0" borderId="3" xfId="1" applyFont="1" applyBorder="1"/>
    <xf numFmtId="0" fontId="20" fillId="0" borderId="3" xfId="0" applyFont="1" applyBorder="1" applyAlignment="1">
      <alignment vertical="top" wrapText="1"/>
    </xf>
    <xf numFmtId="0" fontId="20" fillId="0" borderId="2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center" vertical="center" wrapText="1"/>
    </xf>
    <xf numFmtId="0" fontId="43" fillId="0" borderId="2" xfId="1" applyFont="1" applyBorder="1" applyAlignment="1">
      <alignment horizontal="center" vertical="center"/>
    </xf>
    <xf numFmtId="0" fontId="20" fillId="0" borderId="2" xfId="0" applyFont="1" applyBorder="1" applyAlignment="1">
      <alignment vertical="center" wrapText="1"/>
    </xf>
    <xf numFmtId="0" fontId="0" fillId="0" borderId="2" xfId="0" applyBorder="1" applyAlignment="1">
      <alignment horizontal="left"/>
    </xf>
    <xf numFmtId="0" fontId="0" fillId="0" borderId="2" xfId="0" applyBorder="1"/>
    <xf numFmtId="0" fontId="27" fillId="0" borderId="2" xfId="0" applyFont="1" applyBorder="1"/>
    <xf numFmtId="0" fontId="0" fillId="0" borderId="0" xfId="0" applyAlignment="1">
      <alignment horizontal="left"/>
    </xf>
    <xf numFmtId="0" fontId="73" fillId="0" borderId="0" xfId="0" applyFont="1"/>
    <xf numFmtId="0" fontId="45" fillId="0" borderId="2" xfId="0" applyFont="1" applyBorder="1" applyAlignment="1">
      <alignment horizontal="center" vertical="center" wrapText="1"/>
    </xf>
    <xf numFmtId="0" fontId="43" fillId="2" borderId="2" xfId="1" applyFont="1" applyFill="1" applyBorder="1" applyAlignment="1">
      <alignment horizontal="center" vertical="center"/>
    </xf>
    <xf numFmtId="0" fontId="43" fillId="0" borderId="2" xfId="1" applyFont="1" applyBorder="1" applyAlignment="1">
      <alignment vertical="center"/>
    </xf>
    <xf numFmtId="0" fontId="45" fillId="2" borderId="2" xfId="0" applyFont="1" applyFill="1" applyBorder="1" applyAlignment="1">
      <alignment horizontal="center" vertical="center" wrapText="1"/>
    </xf>
    <xf numFmtId="0" fontId="43" fillId="2" borderId="2" xfId="1" applyFont="1" applyFill="1" applyBorder="1" applyAlignment="1">
      <alignment vertical="center"/>
    </xf>
    <xf numFmtId="0" fontId="26" fillId="2" borderId="3" xfId="0" applyFont="1" applyFill="1" applyBorder="1" applyAlignment="1">
      <alignment vertical="center"/>
    </xf>
    <xf numFmtId="0" fontId="50" fillId="0" borderId="2" xfId="0" applyFont="1" applyBorder="1" applyAlignment="1">
      <alignment horizontal="center" vertical="center" wrapText="1"/>
    </xf>
    <xf numFmtId="0" fontId="43" fillId="0" borderId="10" xfId="1" applyFont="1" applyBorder="1" applyAlignment="1">
      <alignment horizontal="left"/>
    </xf>
    <xf numFmtId="0" fontId="43" fillId="2" borderId="6" xfId="1" applyFont="1" applyFill="1" applyBorder="1"/>
    <xf numFmtId="0" fontId="43" fillId="0" borderId="5" xfId="1" applyFont="1" applyBorder="1" applyAlignment="1">
      <alignment horizontal="left"/>
    </xf>
    <xf numFmtId="0" fontId="43" fillId="0" borderId="5" xfId="1" applyFont="1" applyBorder="1" applyAlignment="1">
      <alignment horizontal="left" wrapText="1"/>
    </xf>
    <xf numFmtId="0" fontId="8" fillId="0" borderId="5" xfId="1" applyFont="1" applyBorder="1" applyAlignment="1">
      <alignment horizontal="left"/>
    </xf>
    <xf numFmtId="0" fontId="76" fillId="0" borderId="2" xfId="1" applyFont="1" applyBorder="1"/>
    <xf numFmtId="0" fontId="43" fillId="0" borderId="2" xfId="0" applyFont="1" applyBorder="1"/>
    <xf numFmtId="0" fontId="43" fillId="0" borderId="2" xfId="0" applyFont="1" applyBorder="1" applyAlignment="1">
      <alignment horizontal="left"/>
    </xf>
    <xf numFmtId="0" fontId="43" fillId="0" borderId="2" xfId="0" applyFont="1" applyBorder="1" applyAlignment="1">
      <alignment horizontal="center"/>
    </xf>
    <xf numFmtId="0" fontId="43" fillId="2" borderId="2" xfId="0" applyFont="1" applyFill="1" applyBorder="1" applyAlignment="1">
      <alignment horizontal="right"/>
    </xf>
    <xf numFmtId="0" fontId="43" fillId="0" borderId="2" xfId="0" applyFont="1" applyBorder="1" applyAlignment="1">
      <alignment horizontal="right"/>
    </xf>
    <xf numFmtId="0" fontId="43" fillId="0" borderId="2" xfId="0" applyFont="1" applyBorder="1" applyAlignment="1"/>
    <xf numFmtId="0" fontId="43" fillId="2" borderId="2" xfId="0" applyFont="1" applyFill="1" applyBorder="1"/>
    <xf numFmtId="1" fontId="43" fillId="0" borderId="2" xfId="0" applyNumberFormat="1" applyFont="1" applyBorder="1" applyAlignment="1">
      <alignment horizontal="right"/>
    </xf>
    <xf numFmtId="0" fontId="43" fillId="0" borderId="2" xfId="0" applyFont="1" applyBorder="1" applyAlignment="1">
      <alignment horizontal="left" wrapText="1"/>
    </xf>
    <xf numFmtId="0" fontId="43" fillId="0" borderId="2" xfId="0" applyFont="1" applyFill="1" applyBorder="1" applyAlignment="1">
      <alignment horizontal="center"/>
    </xf>
    <xf numFmtId="0" fontId="43" fillId="2" borderId="2" xfId="0" applyFont="1" applyFill="1" applyBorder="1" applyAlignment="1">
      <alignment horizontal="right" vertical="center"/>
    </xf>
    <xf numFmtId="0" fontId="43" fillId="2" borderId="2" xfId="0" applyFont="1" applyFill="1" applyBorder="1" applyAlignment="1"/>
    <xf numFmtId="0" fontId="43" fillId="0" borderId="12" xfId="0" applyFont="1" applyFill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2" borderId="2" xfId="0" applyFont="1" applyFill="1" applyBorder="1" applyAlignment="1">
      <alignment horizontal="right"/>
    </xf>
    <xf numFmtId="0" fontId="76" fillId="0" borderId="2" xfId="0" applyFont="1" applyBorder="1"/>
    <xf numFmtId="0" fontId="43" fillId="0" borderId="2" xfId="1" applyFont="1" applyBorder="1" applyAlignment="1">
      <alignment horizontal="left"/>
    </xf>
    <xf numFmtId="1" fontId="43" fillId="2" borderId="2" xfId="1" applyNumberFormat="1" applyFont="1" applyFill="1" applyBorder="1"/>
    <xf numFmtId="164" fontId="20" fillId="0" borderId="2" xfId="0" applyNumberFormat="1" applyFont="1" applyBorder="1"/>
    <xf numFmtId="0" fontId="43" fillId="0" borderId="2" xfId="1" applyFont="1" applyBorder="1" applyAlignment="1">
      <alignment horizontal="left" wrapText="1"/>
    </xf>
    <xf numFmtId="164" fontId="43" fillId="0" borderId="2" xfId="1" applyNumberFormat="1" applyFont="1" applyBorder="1"/>
    <xf numFmtId="0" fontId="59" fillId="0" borderId="2" xfId="0" applyFont="1" applyBorder="1" applyAlignment="1">
      <alignment horizontal="center"/>
    </xf>
    <xf numFmtId="0" fontId="77" fillId="0" borderId="2" xfId="0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1" fontId="43" fillId="0" borderId="2" xfId="0" applyNumberFormat="1" applyFont="1" applyBorder="1" applyAlignment="1">
      <alignment horizontal="center"/>
    </xf>
    <xf numFmtId="0" fontId="76" fillId="0" borderId="2" xfId="0" applyFont="1" applyBorder="1" applyAlignment="1">
      <alignment horizontal="center"/>
    </xf>
    <xf numFmtId="0" fontId="73" fillId="0" borderId="2" xfId="0" applyFont="1" applyBorder="1"/>
    <xf numFmtId="0" fontId="78" fillId="0" borderId="2" xfId="0" applyFont="1" applyBorder="1" applyAlignment="1">
      <alignment horizontal="left"/>
    </xf>
    <xf numFmtId="2" fontId="79" fillId="0" borderId="2" xfId="0" applyNumberFormat="1" applyFont="1" applyBorder="1"/>
    <xf numFmtId="1" fontId="79" fillId="0" borderId="2" xfId="0" applyNumberFormat="1" applyFont="1" applyBorder="1"/>
    <xf numFmtId="0" fontId="67" fillId="0" borderId="0" xfId="0" applyNumberFormat="1" applyFont="1" applyBorder="1" applyAlignment="1">
      <alignment vertical="top" wrapText="1" shrinkToFit="1" readingOrder="1"/>
    </xf>
    <xf numFmtId="0" fontId="68" fillId="0" borderId="23" xfId="0" applyNumberFormat="1" applyFont="1" applyBorder="1" applyAlignment="1">
      <alignment horizontal="center" wrapText="1" shrinkToFit="1" readingOrder="1"/>
    </xf>
    <xf numFmtId="0" fontId="68" fillId="0" borderId="24" xfId="0" applyNumberFormat="1" applyFont="1" applyBorder="1" applyAlignment="1">
      <alignment horizontal="center" vertical="center" wrapText="1" shrinkToFit="1" readingOrder="1"/>
    </xf>
    <xf numFmtId="0" fontId="68" fillId="0" borderId="25" xfId="0" applyNumberFormat="1" applyFont="1" applyBorder="1" applyAlignment="1">
      <alignment horizontal="center" vertical="center" wrapText="1" shrinkToFit="1" readingOrder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/>
    </xf>
    <xf numFmtId="170" fontId="73" fillId="0" borderId="2" xfId="0" applyNumberFormat="1" applyFont="1" applyBorder="1"/>
    <xf numFmtId="169" fontId="73" fillId="0" borderId="2" xfId="0" applyNumberFormat="1" applyFont="1" applyBorder="1"/>
    <xf numFmtId="0" fontId="12" fillId="0" borderId="0" xfId="0" applyFont="1" applyAlignment="1">
      <alignment horizontal="righ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25" fillId="2" borderId="3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vertical="center"/>
    </xf>
    <xf numFmtId="0" fontId="63" fillId="0" borderId="2" xfId="0" applyFont="1" applyBorder="1" applyAlignment="1">
      <alignment vertical="center" wrapText="1"/>
    </xf>
    <xf numFmtId="0" fontId="63" fillId="0" borderId="2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66" fillId="0" borderId="0" xfId="0" applyFont="1"/>
    <xf numFmtId="0" fontId="80" fillId="0" borderId="3" xfId="0" applyFont="1" applyBorder="1" applyAlignment="1">
      <alignment vertical="center" wrapText="1"/>
    </xf>
    <xf numFmtId="0" fontId="66" fillId="0" borderId="4" xfId="0" applyFont="1" applyBorder="1" applyAlignment="1"/>
    <xf numFmtId="0" fontId="66" fillId="0" borderId="7" xfId="0" applyFont="1" applyBorder="1" applyAlignment="1"/>
    <xf numFmtId="0" fontId="66" fillId="0" borderId="5" xfId="0" applyFont="1" applyBorder="1" applyAlignment="1"/>
    <xf numFmtId="0" fontId="80" fillId="0" borderId="12" xfId="0" applyFont="1" applyBorder="1" applyAlignment="1">
      <alignment vertical="center" wrapText="1"/>
    </xf>
    <xf numFmtId="0" fontId="80" fillId="0" borderId="6" xfId="0" applyFont="1" applyBorder="1" applyAlignment="1">
      <alignment vertical="center" wrapText="1"/>
    </xf>
    <xf numFmtId="0" fontId="80" fillId="0" borderId="2" xfId="0" applyFont="1" applyBorder="1" applyAlignment="1">
      <alignment horizontal="center" vertical="center" wrapText="1"/>
    </xf>
    <xf numFmtId="0" fontId="81" fillId="0" borderId="2" xfId="0" applyFont="1" applyBorder="1" applyAlignment="1">
      <alignment horizontal="left" vertical="center" wrapText="1"/>
    </xf>
    <xf numFmtId="1" fontId="39" fillId="0" borderId="2" xfId="0" applyNumberFormat="1" applyFont="1" applyBorder="1" applyAlignment="1">
      <alignment horizontal="center" vertical="center"/>
    </xf>
    <xf numFmtId="1" fontId="66" fillId="0" borderId="2" xfId="0" applyNumberFormat="1" applyFont="1" applyBorder="1" applyAlignment="1">
      <alignment horizontal="right" vertical="center"/>
    </xf>
    <xf numFmtId="1" fontId="82" fillId="0" borderId="2" xfId="0" applyNumberFormat="1" applyFont="1" applyBorder="1" applyAlignment="1">
      <alignment horizontal="right" vertical="center" wrapText="1"/>
    </xf>
    <xf numFmtId="0" fontId="26" fillId="0" borderId="2" xfId="0" applyFont="1" applyBorder="1" applyAlignment="1">
      <alignment horizontal="center" vertical="center" textRotation="90" wrapText="1"/>
    </xf>
    <xf numFmtId="0" fontId="66" fillId="0" borderId="2" xfId="0" applyFont="1" applyBorder="1"/>
    <xf numFmtId="0" fontId="66" fillId="0" borderId="2" xfId="0" applyFont="1" applyBorder="1" applyAlignment="1">
      <alignment horizontal="center"/>
    </xf>
    <xf numFmtId="0" fontId="80" fillId="0" borderId="2" xfId="0" applyFont="1" applyBorder="1" applyAlignment="1">
      <alignment horizontal="center"/>
    </xf>
    <xf numFmtId="0" fontId="80" fillId="0" borderId="2" xfId="0" applyFont="1" applyBorder="1" applyAlignment="1">
      <alignment horizontal="left"/>
    </xf>
    <xf numFmtId="1" fontId="66" fillId="0" borderId="2" xfId="0" applyNumberFormat="1" applyFont="1" applyBorder="1" applyAlignment="1">
      <alignment horizontal="left"/>
    </xf>
    <xf numFmtId="0" fontId="66" fillId="0" borderId="2" xfId="0" applyFont="1" applyBorder="1" applyAlignment="1">
      <alignment horizontal="right"/>
    </xf>
    <xf numFmtId="0" fontId="80" fillId="0" borderId="6" xfId="0" applyFont="1" applyBorder="1" applyAlignment="1">
      <alignment horizontal="center"/>
    </xf>
    <xf numFmtId="1" fontId="83" fillId="0" borderId="2" xfId="0" applyNumberFormat="1" applyFont="1" applyBorder="1" applyAlignment="1">
      <alignment horizontal="left" vertical="center"/>
    </xf>
    <xf numFmtId="0" fontId="80" fillId="0" borderId="2" xfId="0" applyFont="1" applyBorder="1" applyAlignment="1">
      <alignment horizontal="left" vertical="center" wrapText="1"/>
    </xf>
    <xf numFmtId="0" fontId="82" fillId="0" borderId="2" xfId="0" applyFont="1" applyBorder="1" applyAlignment="1">
      <alignment horizontal="right" vertical="center" wrapText="1"/>
    </xf>
    <xf numFmtId="0" fontId="81" fillId="0" borderId="6" xfId="0" applyFont="1" applyBorder="1" applyAlignment="1">
      <alignment horizontal="left" vertical="center" wrapText="1"/>
    </xf>
    <xf numFmtId="1" fontId="84" fillId="0" borderId="2" xfId="0" applyNumberFormat="1" applyFont="1" applyBorder="1" applyAlignment="1">
      <alignment horizontal="left" vertical="center"/>
    </xf>
    <xf numFmtId="0" fontId="82" fillId="0" borderId="2" xfId="0" applyFont="1" applyBorder="1" applyAlignment="1">
      <alignment horizontal="right" vertical="center"/>
    </xf>
    <xf numFmtId="0" fontId="85" fillId="0" borderId="2" xfId="0" applyFont="1" applyBorder="1" applyAlignment="1">
      <alignment horizontal="center"/>
    </xf>
    <xf numFmtId="0" fontId="26" fillId="0" borderId="6" xfId="0" applyFont="1" applyBorder="1" applyAlignment="1">
      <alignment horizontal="left" vertical="center" wrapText="1"/>
    </xf>
    <xf numFmtId="1" fontId="72" fillId="0" borderId="2" xfId="0" applyNumberFormat="1" applyFont="1" applyBorder="1" applyAlignment="1">
      <alignment horizontal="left" vertical="center" wrapText="1"/>
    </xf>
    <xf numFmtId="1" fontId="82" fillId="0" borderId="2" xfId="0" applyNumberFormat="1" applyFont="1" applyBorder="1" applyAlignment="1">
      <alignment horizontal="right" vertical="center"/>
    </xf>
    <xf numFmtId="1" fontId="72" fillId="0" borderId="6" xfId="0" applyNumberFormat="1" applyFont="1" applyBorder="1" applyAlignment="1">
      <alignment horizontal="left" vertical="center" wrapText="1"/>
    </xf>
    <xf numFmtId="1" fontId="72" fillId="0" borderId="2" xfId="0" applyNumberFormat="1" applyFont="1" applyBorder="1" applyAlignment="1">
      <alignment horizontal="left" vertical="center"/>
    </xf>
    <xf numFmtId="1" fontId="72" fillId="0" borderId="5" xfId="0" applyNumberFormat="1" applyFont="1" applyBorder="1" applyAlignment="1">
      <alignment horizontal="left" vertical="center"/>
    </xf>
    <xf numFmtId="0" fontId="26" fillId="0" borderId="4" xfId="0" applyFont="1" applyBorder="1" applyAlignment="1">
      <alignment vertical="center" wrapText="1"/>
    </xf>
    <xf numFmtId="1" fontId="27" fillId="0" borderId="2" xfId="0" applyNumberFormat="1" applyFont="1" applyBorder="1"/>
    <xf numFmtId="0" fontId="72" fillId="0" borderId="0" xfId="0" applyFont="1" applyAlignment="1">
      <alignment horizontal="center"/>
    </xf>
    <xf numFmtId="164" fontId="10" fillId="0" borderId="2" xfId="0" applyNumberFormat="1" applyFont="1" applyBorder="1"/>
    <xf numFmtId="0" fontId="10" fillId="0" borderId="2" xfId="0" applyNumberFormat="1" applyFont="1" applyBorder="1" applyAlignment="1">
      <alignment horizontal="right"/>
    </xf>
    <xf numFmtId="0" fontId="72" fillId="0" borderId="0" xfId="0" applyFont="1" applyAlignment="1"/>
    <xf numFmtId="0" fontId="10" fillId="0" borderId="0" xfId="0" applyFont="1" applyAlignment="1">
      <alignment vertical="center"/>
    </xf>
    <xf numFmtId="49" fontId="10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49" fontId="10" fillId="0" borderId="2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9" fontId="12" fillId="0" borderId="6" xfId="0" applyNumberFormat="1" applyFont="1" applyBorder="1" applyAlignment="1">
      <alignment horizontal="center" vertical="center" wrapText="1"/>
    </xf>
    <xf numFmtId="1" fontId="34" fillId="0" borderId="2" xfId="0" applyNumberFormat="1" applyFont="1" applyBorder="1" applyAlignment="1">
      <alignment vertical="center"/>
    </xf>
    <xf numFmtId="49" fontId="12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" fontId="30" fillId="0" borderId="2" xfId="0" applyNumberFormat="1" applyFont="1" applyBorder="1" applyAlignment="1">
      <alignment vertical="center"/>
    </xf>
    <xf numFmtId="0" fontId="80" fillId="0" borderId="2" xfId="0" applyFont="1" applyBorder="1" applyAlignment="1">
      <alignment horizontal="left" wrapText="1"/>
    </xf>
    <xf numFmtId="0" fontId="80" fillId="0" borderId="2" xfId="0" applyFont="1" applyBorder="1" applyAlignment="1">
      <alignment horizontal="center" vertical="center"/>
    </xf>
    <xf numFmtId="0" fontId="79" fillId="0" borderId="2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/>
    </xf>
    <xf numFmtId="0" fontId="66" fillId="0" borderId="0" xfId="0" applyFont="1" applyBorder="1"/>
    <xf numFmtId="49" fontId="12" fillId="0" borderId="6" xfId="0" applyNumberFormat="1" applyFont="1" applyBorder="1" applyAlignment="1">
      <alignment vertical="center" wrapText="1"/>
    </xf>
    <xf numFmtId="0" fontId="86" fillId="0" borderId="2" xfId="0" applyFont="1" applyBorder="1"/>
    <xf numFmtId="1" fontId="86" fillId="0" borderId="2" xfId="0" applyNumberFormat="1" applyFont="1" applyBorder="1" applyAlignment="1">
      <alignment horizontal="center" vertical="center"/>
    </xf>
    <xf numFmtId="0" fontId="87" fillId="0" borderId="2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vertical="center" wrapText="1"/>
    </xf>
    <xf numFmtId="0" fontId="80" fillId="0" borderId="2" xfId="0" applyFont="1" applyBorder="1"/>
    <xf numFmtId="2" fontId="79" fillId="0" borderId="2" xfId="0" applyNumberFormat="1" applyFont="1" applyBorder="1" applyAlignment="1">
      <alignment horizontal="center" vertical="center"/>
    </xf>
    <xf numFmtId="0" fontId="37" fillId="0" borderId="0" xfId="5" applyFont="1" applyAlignment="1">
      <alignment vertical="center"/>
    </xf>
    <xf numFmtId="0" fontId="37" fillId="0" borderId="0" xfId="0" applyFont="1"/>
    <xf numFmtId="0" fontId="37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90" fillId="0" borderId="0" xfId="0" applyFont="1"/>
    <xf numFmtId="0" fontId="82" fillId="0" borderId="0" xfId="0" applyFont="1"/>
    <xf numFmtId="0" fontId="81" fillId="0" borderId="2" xfId="0" applyFont="1" applyBorder="1" applyAlignment="1">
      <alignment horizontal="center" vertical="center" wrapText="1"/>
    </xf>
    <xf numFmtId="0" fontId="81" fillId="0" borderId="2" xfId="0" applyFont="1" applyBorder="1" applyAlignment="1">
      <alignment horizontal="center"/>
    </xf>
    <xf numFmtId="0" fontId="82" fillId="0" borderId="2" xfId="0" applyFont="1" applyBorder="1"/>
    <xf numFmtId="49" fontId="10" fillId="0" borderId="2" xfId="0" applyNumberFormat="1" applyFont="1" applyBorder="1"/>
    <xf numFmtId="0" fontId="72" fillId="0" borderId="0" xfId="0" applyFont="1"/>
    <xf numFmtId="0" fontId="91" fillId="0" borderId="13" xfId="0" applyFont="1" applyBorder="1" applyAlignment="1"/>
    <xf numFmtId="12" fontId="92" fillId="0" borderId="2" xfId="0" applyNumberFormat="1" applyFont="1" applyBorder="1" applyAlignment="1">
      <alignment horizontal="left"/>
    </xf>
    <xf numFmtId="0" fontId="92" fillId="0" borderId="2" xfId="0" applyFont="1" applyBorder="1"/>
    <xf numFmtId="0" fontId="91" fillId="0" borderId="9" xfId="0" applyFont="1" applyBorder="1" applyAlignment="1"/>
    <xf numFmtId="0" fontId="81" fillId="0" borderId="2" xfId="0" applyFont="1" applyBorder="1" applyAlignment="1"/>
    <xf numFmtId="0" fontId="93" fillId="0" borderId="2" xfId="0" applyFont="1" applyBorder="1"/>
    <xf numFmtId="0" fontId="81" fillId="0" borderId="2" xfId="0" applyFont="1" applyBorder="1"/>
    <xf numFmtId="1" fontId="92" fillId="0" borderId="2" xfId="0" applyNumberFormat="1" applyFont="1" applyBorder="1" applyAlignment="1">
      <alignment horizontal="left"/>
    </xf>
    <xf numFmtId="0" fontId="85" fillId="0" borderId="2" xfId="0" applyFont="1" applyBorder="1"/>
    <xf numFmtId="1" fontId="87" fillId="0" borderId="2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80" fillId="0" borderId="2" xfId="0" applyFont="1" applyBorder="1" applyAlignment="1">
      <alignment horizontal="center" wrapText="1"/>
    </xf>
    <xf numFmtId="0" fontId="94" fillId="0" borderId="2" xfId="0" applyFont="1" applyBorder="1" applyAlignment="1">
      <alignment horizontal="center" vertical="center" wrapText="1"/>
    </xf>
    <xf numFmtId="49" fontId="94" fillId="0" borderId="2" xfId="0" applyNumberFormat="1" applyFont="1" applyBorder="1" applyAlignment="1">
      <alignment horizontal="center" vertical="center"/>
    </xf>
    <xf numFmtId="2" fontId="87" fillId="0" borderId="2" xfId="0" applyNumberFormat="1" applyFont="1" applyBorder="1" applyAlignment="1">
      <alignment horizontal="center" vertical="center"/>
    </xf>
    <xf numFmtId="0" fontId="87" fillId="0" borderId="2" xfId="0" applyFont="1" applyBorder="1" applyAlignment="1">
      <alignment horizontal="center" vertical="center"/>
    </xf>
    <xf numFmtId="0" fontId="86" fillId="0" borderId="2" xfId="0" applyFont="1" applyBorder="1" applyAlignment="1">
      <alignment wrapText="1"/>
    </xf>
    <xf numFmtId="1" fontId="66" fillId="0" borderId="2" xfId="0" applyNumberFormat="1" applyFont="1" applyBorder="1"/>
    <xf numFmtId="0" fontId="25" fillId="2" borderId="2" xfId="8" applyFont="1" applyFill="1" applyBorder="1" applyAlignment="1">
      <alignment horizontal="center"/>
    </xf>
    <xf numFmtId="0" fontId="61" fillId="2" borderId="15" xfId="7" applyFont="1" applyFill="1" applyBorder="1" applyAlignment="1">
      <alignment vertical="top" wrapText="1"/>
    </xf>
    <xf numFmtId="0" fontId="61" fillId="2" borderId="2" xfId="7" applyFont="1" applyFill="1" applyBorder="1" applyAlignment="1">
      <alignment horizontal="center" vertical="center" wrapText="1"/>
    </xf>
    <xf numFmtId="0" fontId="62" fillId="2" borderId="2" xfId="7" applyFont="1" applyFill="1" applyBorder="1" applyAlignment="1">
      <alignment horizontal="center" vertical="center" wrapText="1"/>
    </xf>
    <xf numFmtId="168" fontId="35" fillId="2" borderId="2" xfId="7" applyNumberFormat="1" applyFont="1" applyFill="1" applyBorder="1" applyAlignment="1">
      <alignment horizontal="left" vertical="center"/>
    </xf>
    <xf numFmtId="0" fontId="63" fillId="2" borderId="20" xfId="7" applyFont="1" applyFill="1" applyBorder="1" applyAlignment="1">
      <alignment horizontal="center" vertical="center" wrapText="1"/>
    </xf>
    <xf numFmtId="3" fontId="25" fillId="2" borderId="2" xfId="8" applyNumberFormat="1" applyFont="1" applyFill="1" applyBorder="1" applyAlignment="1">
      <alignment horizontal="center" vertical="center"/>
    </xf>
    <xf numFmtId="0" fontId="63" fillId="2" borderId="20" xfId="7" applyNumberFormat="1" applyFont="1" applyFill="1" applyBorder="1" applyAlignment="1">
      <alignment horizontal="center" vertical="center" wrapText="1"/>
    </xf>
    <xf numFmtId="0" fontId="0" fillId="2" borderId="0" xfId="0" applyFill="1"/>
    <xf numFmtId="0" fontId="8" fillId="0" borderId="0" xfId="5" applyFont="1" applyAlignment="1">
      <alignment vertical="center"/>
    </xf>
    <xf numFmtId="0" fontId="43" fillId="0" borderId="2" xfId="5" applyFont="1" applyBorder="1" applyAlignment="1">
      <alignment vertical="center" wrapText="1"/>
    </xf>
    <xf numFmtId="0" fontId="43" fillId="0" borderId="2" xfId="5" applyFont="1" applyBorder="1" applyAlignment="1">
      <alignment horizontal="center" vertical="center" textRotation="90" wrapText="1"/>
    </xf>
    <xf numFmtId="0" fontId="43" fillId="0" borderId="6" xfId="5" applyFont="1" applyBorder="1" applyAlignment="1">
      <alignment horizontal="left" vertical="center" wrapText="1"/>
    </xf>
    <xf numFmtId="49" fontId="43" fillId="0" borderId="6" xfId="5" applyNumberFormat="1" applyFont="1" applyBorder="1" applyAlignment="1">
      <alignment horizontal="center" vertical="center" wrapText="1"/>
    </xf>
    <xf numFmtId="1" fontId="43" fillId="0" borderId="6" xfId="5" applyNumberFormat="1" applyFont="1" applyBorder="1" applyAlignment="1">
      <alignment vertical="center" wrapText="1"/>
    </xf>
    <xf numFmtId="0" fontId="43" fillId="0" borderId="6" xfId="5" applyFont="1" applyBorder="1" applyAlignment="1">
      <alignment vertical="center" wrapText="1"/>
    </xf>
    <xf numFmtId="0" fontId="43" fillId="0" borderId="2" xfId="5" applyFont="1" applyBorder="1" applyAlignment="1">
      <alignment horizontal="left" vertical="center" wrapText="1"/>
    </xf>
    <xf numFmtId="12" fontId="43" fillId="0" borderId="6" xfId="5" applyNumberFormat="1" applyFont="1" applyBorder="1" applyAlignment="1">
      <alignment horizontal="center" vertical="center" wrapText="1"/>
    </xf>
    <xf numFmtId="1" fontId="43" fillId="0" borderId="2" xfId="5" applyNumberFormat="1" applyFont="1" applyBorder="1" applyAlignment="1">
      <alignment vertical="center" wrapText="1"/>
    </xf>
    <xf numFmtId="49" fontId="20" fillId="0" borderId="2" xfId="5" applyNumberFormat="1" applyFont="1" applyBorder="1" applyAlignment="1">
      <alignment vertical="center"/>
    </xf>
    <xf numFmtId="1" fontId="20" fillId="0" borderId="2" xfId="5" applyNumberFormat="1" applyFont="1" applyBorder="1" applyAlignment="1">
      <alignment vertical="center"/>
    </xf>
    <xf numFmtId="1" fontId="8" fillId="0" borderId="2" xfId="5" applyNumberFormat="1" applyFont="1" applyBorder="1" applyAlignment="1">
      <alignment vertical="center" wrapText="1"/>
    </xf>
    <xf numFmtId="0" fontId="37" fillId="0" borderId="6" xfId="5" applyFont="1" applyBorder="1" applyAlignment="1">
      <alignment vertical="center" wrapText="1"/>
    </xf>
    <xf numFmtId="0" fontId="43" fillId="0" borderId="2" xfId="5" applyFont="1" applyBorder="1" applyAlignment="1">
      <alignment vertical="center"/>
    </xf>
    <xf numFmtId="1" fontId="76" fillId="0" borderId="2" xfId="5" applyNumberFormat="1" applyFont="1" applyBorder="1" applyAlignment="1">
      <alignment vertical="center"/>
    </xf>
    <xf numFmtId="1" fontId="8" fillId="0" borderId="2" xfId="5" applyNumberFormat="1" applyFont="1" applyBorder="1" applyAlignment="1">
      <alignment vertical="center"/>
    </xf>
    <xf numFmtId="0" fontId="8" fillId="0" borderId="2" xfId="5" applyFont="1" applyBorder="1" applyAlignment="1">
      <alignment vertical="center"/>
    </xf>
    <xf numFmtId="0" fontId="8" fillId="0" borderId="0" xfId="5" applyFont="1" applyBorder="1" applyAlignment="1">
      <alignment vertical="center"/>
    </xf>
    <xf numFmtId="1" fontId="21" fillId="0" borderId="0" xfId="5" applyNumberFormat="1" applyFont="1" applyBorder="1" applyAlignment="1">
      <alignment vertical="center"/>
    </xf>
    <xf numFmtId="1" fontId="8" fillId="0" borderId="0" xfId="5" applyNumberFormat="1" applyFont="1" applyBorder="1" applyAlignment="1">
      <alignment vertical="center"/>
    </xf>
    <xf numFmtId="164" fontId="8" fillId="0" borderId="0" xfId="5" applyNumberFormat="1" applyFont="1" applyBorder="1" applyAlignment="1">
      <alignment vertical="center"/>
    </xf>
    <xf numFmtId="0" fontId="43" fillId="0" borderId="2" xfId="5" applyFont="1" applyBorder="1" applyAlignment="1">
      <alignment horizontal="center" vertical="center" wrapText="1"/>
    </xf>
    <xf numFmtId="0" fontId="52" fillId="0" borderId="6" xfId="5" applyFont="1" applyBorder="1" applyAlignment="1">
      <alignment vertical="center" wrapText="1"/>
    </xf>
    <xf numFmtId="49" fontId="52" fillId="0" borderId="6" xfId="5" applyNumberFormat="1" applyFont="1" applyBorder="1" applyAlignment="1">
      <alignment vertical="center" wrapText="1"/>
    </xf>
    <xf numFmtId="1" fontId="95" fillId="0" borderId="2" xfId="5" applyNumberFormat="1" applyFont="1" applyBorder="1" applyAlignment="1">
      <alignment vertical="center"/>
    </xf>
    <xf numFmtId="0" fontId="52" fillId="0" borderId="2" xfId="5" applyFont="1" applyBorder="1" applyAlignment="1">
      <alignment horizontal="center" vertical="center" wrapText="1"/>
    </xf>
    <xf numFmtId="0" fontId="52" fillId="0" borderId="6" xfId="5" applyFont="1" applyBorder="1" applyAlignment="1">
      <alignment horizontal="center" vertical="center" wrapText="1"/>
    </xf>
    <xf numFmtId="0" fontId="52" fillId="0" borderId="2" xfId="5" applyFont="1" applyBorder="1" applyAlignment="1">
      <alignment horizontal="center" vertical="center" textRotation="90" wrapText="1"/>
    </xf>
    <xf numFmtId="1" fontId="95" fillId="2" borderId="2" xfId="5" applyNumberFormat="1" applyFont="1" applyFill="1" applyBorder="1" applyAlignment="1">
      <alignment vertical="center"/>
    </xf>
    <xf numFmtId="0" fontId="52" fillId="0" borderId="2" xfId="5" applyFont="1" applyBorder="1" applyAlignment="1">
      <alignment vertical="center" wrapText="1"/>
    </xf>
    <xf numFmtId="49" fontId="52" fillId="0" borderId="2" xfId="5" applyNumberFormat="1" applyFont="1" applyBorder="1" applyAlignment="1">
      <alignment vertical="center"/>
    </xf>
    <xf numFmtId="0" fontId="52" fillId="0" borderId="2" xfId="5" applyFont="1" applyBorder="1" applyAlignment="1">
      <alignment vertical="center"/>
    </xf>
    <xf numFmtId="1" fontId="96" fillId="0" borderId="2" xfId="5" applyNumberFormat="1" applyFont="1" applyBorder="1" applyAlignment="1">
      <alignment vertical="center"/>
    </xf>
    <xf numFmtId="0" fontId="37" fillId="0" borderId="0" xfId="0" applyFont="1" applyAlignment="1"/>
    <xf numFmtId="0" fontId="37" fillId="0" borderId="0" xfId="0" applyFont="1" applyAlignment="1">
      <alignment horizontal="left"/>
    </xf>
    <xf numFmtId="0" fontId="37" fillId="0" borderId="0" xfId="0" applyFont="1" applyAlignment="1">
      <alignment horizontal="left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vertical="center"/>
    </xf>
    <xf numFmtId="164" fontId="10" fillId="2" borderId="2" xfId="0" applyNumberFormat="1" applyFont="1" applyFill="1" applyBorder="1" applyAlignment="1">
      <alignment horizontal="center" vertical="center"/>
    </xf>
    <xf numFmtId="49" fontId="10" fillId="2" borderId="5" xfId="1" applyNumberFormat="1" applyFont="1" applyFill="1" applyBorder="1" applyAlignment="1">
      <alignment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vertical="center"/>
    </xf>
    <xf numFmtId="49" fontId="10" fillId="2" borderId="5" xfId="1" applyNumberFormat="1" applyFont="1" applyFill="1" applyBorder="1" applyAlignment="1">
      <alignment horizontal="left" vertical="center" wrapText="1"/>
    </xf>
    <xf numFmtId="2" fontId="16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wrapText="1"/>
    </xf>
    <xf numFmtId="0" fontId="11" fillId="2" borderId="2" xfId="0" applyFont="1" applyFill="1" applyBorder="1" applyAlignment="1">
      <alignment horizontal="center" vertical="center"/>
    </xf>
    <xf numFmtId="1" fontId="10" fillId="2" borderId="2" xfId="0" applyNumberFormat="1" applyFont="1" applyFill="1" applyBorder="1" applyAlignment="1">
      <alignment vertical="center"/>
    </xf>
    <xf numFmtId="0" fontId="10" fillId="2" borderId="2" xfId="0" applyFont="1" applyFill="1" applyBorder="1" applyAlignment="1"/>
    <xf numFmtId="1" fontId="10" fillId="2" borderId="2" xfId="0" applyNumberFormat="1" applyFont="1" applyFill="1" applyBorder="1"/>
    <xf numFmtId="0" fontId="11" fillId="2" borderId="5" xfId="0" applyFont="1" applyFill="1" applyBorder="1"/>
    <xf numFmtId="0" fontId="11" fillId="2" borderId="2" xfId="0" applyFont="1" applyFill="1" applyBorder="1"/>
    <xf numFmtId="49" fontId="10" fillId="2" borderId="2" xfId="1" applyNumberFormat="1" applyFont="1" applyFill="1" applyBorder="1" applyAlignment="1">
      <alignment horizontal="left"/>
    </xf>
    <xf numFmtId="0" fontId="11" fillId="2" borderId="2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right"/>
    </xf>
    <xf numFmtId="0" fontId="16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right" vertical="center"/>
    </xf>
    <xf numFmtId="0" fontId="79" fillId="0" borderId="0" xfId="0" applyFont="1"/>
    <xf numFmtId="0" fontId="85" fillId="0" borderId="0" xfId="0" applyFont="1"/>
    <xf numFmtId="0" fontId="85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/>
    </xf>
    <xf numFmtId="164" fontId="79" fillId="0" borderId="2" xfId="0" applyNumberFormat="1" applyFont="1" applyBorder="1" applyAlignment="1">
      <alignment horizontal="center" vertical="center"/>
    </xf>
    <xf numFmtId="0" fontId="85" fillId="0" borderId="0" xfId="0" applyFont="1" applyBorder="1" applyAlignment="1">
      <alignment horizontal="center"/>
    </xf>
    <xf numFmtId="0" fontId="85" fillId="0" borderId="0" xfId="0" applyFont="1" applyBorder="1"/>
    <xf numFmtId="0" fontId="0" fillId="2" borderId="2" xfId="0" applyFont="1" applyFill="1" applyBorder="1" applyAlignment="1">
      <alignment horizontal="center" vertical="center" wrapText="1"/>
    </xf>
    <xf numFmtId="1" fontId="87" fillId="2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 wrapText="1"/>
    </xf>
    <xf numFmtId="0" fontId="85" fillId="2" borderId="2" xfId="0" applyFont="1" applyFill="1" applyBorder="1"/>
    <xf numFmtId="0" fontId="84" fillId="0" borderId="2" xfId="0" applyFont="1" applyBorder="1" applyAlignment="1">
      <alignment horizontal="center" vertical="center" wrapText="1"/>
    </xf>
    <xf numFmtId="49" fontId="84" fillId="0" borderId="2" xfId="0" applyNumberFormat="1" applyFont="1" applyBorder="1" applyAlignment="1">
      <alignment horizontal="center" vertical="center"/>
    </xf>
    <xf numFmtId="0" fontId="87" fillId="2" borderId="2" xfId="0" applyFont="1" applyFill="1" applyBorder="1" applyAlignment="1">
      <alignment horizontal="center" vertical="center" wrapText="1"/>
    </xf>
    <xf numFmtId="0" fontId="87" fillId="0" borderId="2" xfId="0" applyFont="1" applyBorder="1" applyAlignment="1">
      <alignment horizontal="center" vertical="center" wrapText="1"/>
    </xf>
    <xf numFmtId="2" fontId="87" fillId="0" borderId="2" xfId="0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wrapText="1"/>
    </xf>
    <xf numFmtId="2" fontId="79" fillId="0" borderId="2" xfId="0" applyNumberFormat="1" applyFont="1" applyBorder="1" applyAlignment="1">
      <alignment horizontal="center"/>
    </xf>
    <xf numFmtId="0" fontId="66" fillId="0" borderId="4" xfId="0" applyFont="1" applyBorder="1" applyAlignment="1">
      <alignment vertical="center"/>
    </xf>
    <xf numFmtId="0" fontId="66" fillId="0" borderId="7" xfId="0" applyFont="1" applyBorder="1" applyAlignment="1">
      <alignment vertical="center"/>
    </xf>
    <xf numFmtId="0" fontId="66" fillId="0" borderId="5" xfId="0" applyFont="1" applyBorder="1" applyAlignment="1">
      <alignment vertical="center"/>
    </xf>
    <xf numFmtId="0" fontId="80" fillId="0" borderId="4" xfId="0" applyFont="1" applyBorder="1" applyAlignment="1"/>
    <xf numFmtId="0" fontId="80" fillId="0" borderId="5" xfId="0" applyFont="1" applyBorder="1" applyAlignment="1"/>
    <xf numFmtId="0" fontId="80" fillId="0" borderId="7" xfId="0" applyFont="1" applyBorder="1" applyAlignment="1"/>
    <xf numFmtId="49" fontId="26" fillId="0" borderId="6" xfId="0" applyNumberFormat="1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1" fontId="0" fillId="0" borderId="2" xfId="0" applyNumberFormat="1" applyFont="1" applyBorder="1" applyAlignment="1">
      <alignment horizontal="left"/>
    </xf>
    <xf numFmtId="0" fontId="43" fillId="0" borderId="3" xfId="9" applyFont="1" applyBorder="1" applyAlignment="1">
      <alignment horizontal="center" vertical="center" wrapText="1"/>
    </xf>
    <xf numFmtId="0" fontId="43" fillId="0" borderId="3" xfId="9" applyFont="1" applyBorder="1" applyAlignment="1">
      <alignment horizontal="right" vertical="center" wrapText="1"/>
    </xf>
    <xf numFmtId="0" fontId="43" fillId="0" borderId="2" xfId="9" applyFont="1" applyBorder="1" applyAlignment="1">
      <alignment horizontal="right" vertical="center"/>
    </xf>
    <xf numFmtId="0" fontId="43" fillId="0" borderId="2" xfId="9" applyFont="1" applyBorder="1" applyAlignment="1">
      <alignment wrapText="1"/>
    </xf>
    <xf numFmtId="0" fontId="74" fillId="2" borderId="4" xfId="0" applyFont="1" applyFill="1" applyBorder="1" applyAlignment="1">
      <alignment horizontal="center" vertical="center" wrapText="1"/>
    </xf>
    <xf numFmtId="0" fontId="97" fillId="2" borderId="2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43" fillId="2" borderId="2" xfId="9" applyFont="1" applyFill="1" applyBorder="1" applyAlignment="1">
      <alignment horizontal="center" vertical="center" wrapText="1"/>
    </xf>
    <xf numFmtId="0" fontId="43" fillId="0" borderId="2" xfId="9" applyFont="1" applyBorder="1" applyAlignment="1">
      <alignment horizontal="center" vertical="center" wrapText="1"/>
    </xf>
    <xf numFmtId="0" fontId="98" fillId="2" borderId="2" xfId="0" applyFont="1" applyFill="1" applyBorder="1" applyAlignment="1">
      <alignment horizontal="left" vertical="center" wrapText="1"/>
    </xf>
    <xf numFmtId="0" fontId="74" fillId="2" borderId="11" xfId="0" applyFont="1" applyFill="1" applyBorder="1" applyAlignment="1">
      <alignment horizontal="center" vertical="center" wrapText="1"/>
    </xf>
    <xf numFmtId="0" fontId="74" fillId="2" borderId="11" xfId="0" applyFont="1" applyFill="1" applyBorder="1" applyAlignment="1">
      <alignment horizontal="center" wrapText="1"/>
    </xf>
    <xf numFmtId="0" fontId="97" fillId="2" borderId="2" xfId="0" applyFont="1" applyFill="1" applyBorder="1" applyAlignment="1">
      <alignment wrapText="1"/>
    </xf>
    <xf numFmtId="0" fontId="20" fillId="2" borderId="2" xfId="0" applyFont="1" applyFill="1" applyBorder="1" applyAlignment="1">
      <alignment horizontal="center" vertical="top" wrapText="1"/>
    </xf>
    <xf numFmtId="0" fontId="43" fillId="2" borderId="2" xfId="9" applyFont="1" applyFill="1" applyBorder="1" applyAlignment="1">
      <alignment horizontal="center" wrapText="1"/>
    </xf>
    <xf numFmtId="0" fontId="43" fillId="0" borderId="2" xfId="9" applyFont="1" applyBorder="1" applyAlignment="1">
      <alignment horizontal="center" wrapText="1"/>
    </xf>
    <xf numFmtId="0" fontId="52" fillId="0" borderId="3" xfId="9" applyFont="1" applyBorder="1" applyAlignment="1">
      <alignment horizontal="center" vertical="center" wrapText="1"/>
    </xf>
    <xf numFmtId="0" fontId="52" fillId="0" borderId="3" xfId="9" applyFont="1" applyBorder="1" applyAlignment="1">
      <alignment horizontal="right" vertical="center" wrapText="1"/>
    </xf>
    <xf numFmtId="0" fontId="43" fillId="0" borderId="3" xfId="9" applyFont="1" applyBorder="1" applyAlignment="1">
      <alignment horizontal="right"/>
    </xf>
    <xf numFmtId="0" fontId="43" fillId="0" borderId="3" xfId="9" applyFont="1" applyBorder="1" applyAlignment="1">
      <alignment vertical="center" wrapText="1"/>
    </xf>
    <xf numFmtId="0" fontId="43" fillId="2" borderId="2" xfId="9" applyFont="1" applyFill="1" applyBorder="1"/>
    <xf numFmtId="0" fontId="99" fillId="2" borderId="2" xfId="0" applyFont="1" applyFill="1" applyBorder="1" applyAlignment="1">
      <alignment vertical="center" wrapText="1"/>
    </xf>
    <xf numFmtId="0" fontId="100" fillId="2" borderId="2" xfId="0" applyFont="1" applyFill="1" applyBorder="1" applyAlignment="1">
      <alignment horizontal="center" vertical="center" wrapText="1"/>
    </xf>
    <xf numFmtId="0" fontId="49" fillId="2" borderId="2" xfId="9" applyFont="1" applyFill="1" applyBorder="1" applyAlignment="1">
      <alignment horizontal="center"/>
    </xf>
    <xf numFmtId="0" fontId="101" fillId="2" borderId="2" xfId="0" applyFont="1" applyFill="1" applyBorder="1" applyAlignment="1">
      <alignment horizontal="center" vertical="center" wrapText="1"/>
    </xf>
    <xf numFmtId="1" fontId="49" fillId="2" borderId="2" xfId="9" applyNumberFormat="1" applyFont="1" applyFill="1" applyBorder="1" applyAlignment="1">
      <alignment horizontal="center"/>
    </xf>
    <xf numFmtId="0" fontId="105" fillId="2" borderId="2" xfId="9" applyFont="1" applyFill="1" applyBorder="1"/>
    <xf numFmtId="0" fontId="43" fillId="2" borderId="2" xfId="9" applyFont="1" applyFill="1" applyBorder="1" applyAlignment="1">
      <alignment horizontal="center" vertical="center"/>
    </xf>
    <xf numFmtId="1" fontId="43" fillId="2" borderId="2" xfId="9" applyNumberFormat="1" applyFont="1" applyFill="1" applyBorder="1" applyAlignment="1">
      <alignment horizontal="center" vertical="center"/>
    </xf>
    <xf numFmtId="0" fontId="79" fillId="0" borderId="0" xfId="0" applyFont="1" applyBorder="1" applyAlignment="1">
      <alignment horizontal="center"/>
    </xf>
    <xf numFmtId="1" fontId="27" fillId="0" borderId="0" xfId="0" applyNumberFormat="1" applyFont="1" applyBorder="1"/>
    <xf numFmtId="1" fontId="66" fillId="0" borderId="2" xfId="0" applyNumberFormat="1" applyFont="1" applyBorder="1" applyAlignment="1">
      <alignment horizontal="center"/>
    </xf>
    <xf numFmtId="49" fontId="107" fillId="0" borderId="2" xfId="0" applyNumberFormat="1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66" fillId="0" borderId="2" xfId="0" applyFont="1" applyBorder="1" applyAlignment="1">
      <alignment wrapText="1"/>
    </xf>
    <xf numFmtId="0" fontId="66" fillId="0" borderId="2" xfId="0" applyFont="1" applyBorder="1" applyAlignment="1">
      <alignment horizontal="center" wrapText="1"/>
    </xf>
    <xf numFmtId="0" fontId="66" fillId="0" borderId="2" xfId="0" applyFont="1" applyBorder="1" applyAlignment="1">
      <alignment vertical="center" wrapText="1"/>
    </xf>
    <xf numFmtId="1" fontId="66" fillId="0" borderId="2" xfId="0" applyNumberFormat="1" applyFont="1" applyBorder="1" applyAlignment="1">
      <alignment horizontal="left" vertical="center"/>
    </xf>
    <xf numFmtId="0" fontId="66" fillId="0" borderId="2" xfId="0" applyFont="1" applyBorder="1" applyAlignment="1">
      <alignment vertical="center"/>
    </xf>
    <xf numFmtId="0" fontId="108" fillId="0" borderId="2" xfId="6" applyFont="1" applyBorder="1" applyAlignment="1">
      <alignment horizontal="center" vertical="center" wrapText="1"/>
    </xf>
    <xf numFmtId="0" fontId="108" fillId="0" borderId="4" xfId="6" applyFont="1" applyBorder="1" applyAlignment="1">
      <alignment horizontal="center" vertical="center" wrapText="1"/>
    </xf>
    <xf numFmtId="1" fontId="109" fillId="0" borderId="2" xfId="6" applyNumberFormat="1" applyFont="1" applyBorder="1" applyAlignment="1">
      <alignment horizontal="left" vertical="center" wrapText="1"/>
    </xf>
    <xf numFmtId="0" fontId="110" fillId="0" borderId="2" xfId="0" applyFont="1" applyBorder="1" applyAlignment="1">
      <alignment vertical="center"/>
    </xf>
    <xf numFmtId="0" fontId="111" fillId="0" borderId="2" xfId="0" applyFont="1" applyBorder="1" applyAlignment="1">
      <alignment vertical="center"/>
    </xf>
    <xf numFmtId="0" fontId="108" fillId="0" borderId="4" xfId="6" applyFont="1" applyBorder="1" applyAlignment="1" applyProtection="1">
      <alignment horizontal="left" vertical="center" wrapText="1"/>
      <protection locked="0"/>
    </xf>
    <xf numFmtId="1" fontId="112" fillId="0" borderId="2" xfId="6" applyNumberFormat="1" applyFont="1" applyBorder="1" applyAlignment="1">
      <alignment horizontal="left" vertical="center" wrapText="1"/>
    </xf>
    <xf numFmtId="0" fontId="113" fillId="0" borderId="2" xfId="0" applyFont="1" applyBorder="1" applyAlignment="1">
      <alignment vertical="center"/>
    </xf>
    <xf numFmtId="2" fontId="113" fillId="0" borderId="2" xfId="0" applyNumberFormat="1" applyFont="1" applyBorder="1" applyAlignment="1">
      <alignment vertical="center"/>
    </xf>
    <xf numFmtId="2" fontId="111" fillId="0" borderId="2" xfId="0" applyNumberFormat="1" applyFont="1" applyBorder="1" applyAlignment="1">
      <alignment vertical="center"/>
    </xf>
    <xf numFmtId="1" fontId="80" fillId="0" borderId="2" xfId="0" applyNumberFormat="1" applyFont="1" applyBorder="1" applyAlignment="1">
      <alignment horizontal="left"/>
    </xf>
    <xf numFmtId="0" fontId="114" fillId="0" borderId="2" xfId="0" applyFont="1" applyBorder="1"/>
    <xf numFmtId="0" fontId="115" fillId="0" borderId="2" xfId="0" applyFont="1" applyBorder="1" applyAlignment="1">
      <alignment horizontal="center" vertical="center"/>
    </xf>
    <xf numFmtId="0" fontId="108" fillId="0" borderId="4" xfId="6" applyFont="1" applyBorder="1" applyAlignment="1">
      <alignment horizontal="left" vertical="center" wrapText="1"/>
    </xf>
    <xf numFmtId="49" fontId="112" fillId="0" borderId="2" xfId="0" applyNumberFormat="1" applyFont="1" applyBorder="1" applyAlignment="1">
      <alignment vertical="center"/>
    </xf>
    <xf numFmtId="164" fontId="112" fillId="0" borderId="2" xfId="0" applyNumberFormat="1" applyFont="1" applyBorder="1" applyAlignment="1">
      <alignment vertical="center"/>
    </xf>
    <xf numFmtId="0" fontId="79" fillId="0" borderId="2" xfId="0" applyFont="1" applyBorder="1" applyAlignment="1">
      <alignment vertical="center"/>
    </xf>
    <xf numFmtId="0" fontId="112" fillId="0" borderId="2" xfId="6" applyFont="1" applyBorder="1" applyAlignment="1">
      <alignment horizontal="left" vertical="center" wrapText="1"/>
    </xf>
    <xf numFmtId="164" fontId="113" fillId="0" borderId="2" xfId="0" applyNumberFormat="1" applyFont="1" applyBorder="1" applyAlignment="1">
      <alignment vertical="center"/>
    </xf>
    <xf numFmtId="0" fontId="112" fillId="0" borderId="2" xfId="6" applyFont="1" applyBorder="1" applyAlignment="1" applyProtection="1">
      <alignment horizontal="left" vertical="center" wrapText="1"/>
      <protection locked="0"/>
    </xf>
    <xf numFmtId="0" fontId="115" fillId="0" borderId="2" xfId="0" applyFont="1" applyBorder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right"/>
    </xf>
    <xf numFmtId="0" fontId="51" fillId="2" borderId="0" xfId="0" applyFont="1" applyFill="1" applyAlignment="1">
      <alignment horizontal="center"/>
    </xf>
    <xf numFmtId="0" fontId="25" fillId="2" borderId="3" xfId="0" applyFont="1" applyFill="1" applyBorder="1" applyAlignment="1">
      <alignment horizontal="right" vertical="center" wrapText="1"/>
    </xf>
    <xf numFmtId="0" fontId="10" fillId="2" borderId="6" xfId="0" applyFont="1" applyFill="1" applyBorder="1" applyAlignment="1">
      <alignment horizontal="center"/>
    </xf>
    <xf numFmtId="0" fontId="10" fillId="2" borderId="6" xfId="0" applyFont="1" applyFill="1" applyBorder="1"/>
    <xf numFmtId="0" fontId="10" fillId="2" borderId="6" xfId="0" applyFont="1" applyFill="1" applyBorder="1" applyAlignment="1">
      <alignment horizontal="right"/>
    </xf>
    <xf numFmtId="0" fontId="10" fillId="2" borderId="4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/>
    </xf>
    <xf numFmtId="0" fontId="16" fillId="2" borderId="2" xfId="0" applyNumberFormat="1" applyFont="1" applyFill="1" applyBorder="1" applyAlignment="1">
      <alignment horizontal="right"/>
    </xf>
    <xf numFmtId="0" fontId="40" fillId="2" borderId="0" xfId="0" applyFont="1" applyFill="1"/>
    <xf numFmtId="0" fontId="26" fillId="2" borderId="0" xfId="0" applyFont="1" applyFill="1"/>
    <xf numFmtId="0" fontId="10" fillId="2" borderId="0" xfId="0" applyFont="1" applyFill="1" applyBorder="1" applyAlignment="1"/>
    <xf numFmtId="0" fontId="10" fillId="2" borderId="0" xfId="0" applyFont="1" applyFill="1" applyBorder="1" applyAlignment="1">
      <alignment horizontal="right"/>
    </xf>
    <xf numFmtId="0" fontId="10" fillId="2" borderId="2" xfId="0" applyNumberFormat="1" applyFont="1" applyFill="1" applyBorder="1" applyAlignment="1">
      <alignment horizontal="right"/>
    </xf>
    <xf numFmtId="0" fontId="10" fillId="2" borderId="2" xfId="0" applyNumberFormat="1" applyFont="1" applyFill="1" applyBorder="1"/>
    <xf numFmtId="164" fontId="10" fillId="2" borderId="2" xfId="0" applyNumberFormat="1" applyFont="1" applyFill="1" applyBorder="1" applyAlignment="1">
      <alignment horizontal="right"/>
    </xf>
    <xf numFmtId="164" fontId="10" fillId="2" borderId="2" xfId="0" applyNumberFormat="1" applyFont="1" applyFill="1" applyBorder="1"/>
    <xf numFmtId="0" fontId="11" fillId="2" borderId="0" xfId="0" applyFont="1" applyFill="1" applyAlignment="1">
      <alignment horizontal="center"/>
    </xf>
    <xf numFmtId="0" fontId="8" fillId="0" borderId="6" xfId="0" applyFont="1" applyBorder="1" applyAlignment="1">
      <alignment horizontal="left" vertical="top" wrapText="1"/>
    </xf>
    <xf numFmtId="2" fontId="12" fillId="0" borderId="6" xfId="0" applyNumberFormat="1" applyFont="1" applyBorder="1" applyAlignment="1">
      <alignment horizontal="center" vertical="center" wrapText="1"/>
    </xf>
    <xf numFmtId="0" fontId="37" fillId="0" borderId="2" xfId="0" applyFont="1" applyBorder="1" applyAlignment="1">
      <alignment horizontal="left" vertical="top" wrapText="1"/>
    </xf>
    <xf numFmtId="1" fontId="72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wrapText="1"/>
    </xf>
    <xf numFmtId="1" fontId="116" fillId="0" borderId="2" xfId="0" applyNumberFormat="1" applyFont="1" applyBorder="1" applyAlignment="1">
      <alignment horizontal="center" vertical="center"/>
    </xf>
    <xf numFmtId="2" fontId="116" fillId="0" borderId="2" xfId="0" applyNumberFormat="1" applyFont="1" applyBorder="1" applyAlignment="1">
      <alignment horizontal="center" vertical="center"/>
    </xf>
    <xf numFmtId="2" fontId="66" fillId="0" borderId="2" xfId="0" applyNumberFormat="1" applyFont="1" applyBorder="1"/>
    <xf numFmtId="0" fontId="11" fillId="0" borderId="0" xfId="0" applyFont="1" applyAlignment="1">
      <alignment horizontal="left"/>
    </xf>
    <xf numFmtId="0" fontId="72" fillId="0" borderId="0" xfId="0" applyFont="1" applyAlignment="1">
      <alignment horizontal="center"/>
    </xf>
    <xf numFmtId="0" fontId="80" fillId="0" borderId="2" xfId="0" applyFont="1" applyBorder="1" applyAlignment="1">
      <alignment horizontal="center"/>
    </xf>
    <xf numFmtId="0" fontId="26" fillId="0" borderId="6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70" fontId="70" fillId="0" borderId="3" xfId="0" applyNumberFormat="1" applyFont="1" applyBorder="1" applyAlignment="1">
      <alignment horizontal="left" vertical="top" wrapText="1" shrinkToFit="1" readingOrder="1"/>
    </xf>
    <xf numFmtId="170" fontId="70" fillId="0" borderId="2" xfId="0" applyNumberFormat="1" applyFont="1" applyBorder="1" applyAlignment="1">
      <alignment horizontal="left" vertical="top" wrapText="1" shrinkToFit="1" readingOrder="1"/>
    </xf>
    <xf numFmtId="170" fontId="69" fillId="0" borderId="2" xfId="0" applyNumberFormat="1" applyFont="1" applyBorder="1" applyAlignment="1">
      <alignment horizontal="left" vertical="top" wrapText="1" shrinkToFit="1" readingOrder="1"/>
    </xf>
    <xf numFmtId="0" fontId="68" fillId="0" borderId="2" xfId="0" applyNumberFormat="1" applyFont="1" applyBorder="1" applyAlignment="1">
      <alignment horizontal="center" vertical="center" wrapText="1" shrinkToFit="1" readingOrder="1"/>
    </xf>
    <xf numFmtId="0" fontId="68" fillId="0" borderId="2" xfId="0" applyNumberFormat="1" applyFont="1" applyBorder="1" applyAlignment="1">
      <alignment horizontal="center" wrapText="1" shrinkToFit="1" readingOrder="1"/>
    </xf>
    <xf numFmtId="0" fontId="12" fillId="0" borderId="2" xfId="0" applyFont="1" applyBorder="1" applyAlignment="1">
      <alignment horizontal="center" vertical="center"/>
    </xf>
    <xf numFmtId="0" fontId="69" fillId="0" borderId="2" xfId="0" applyNumberFormat="1" applyFont="1" applyBorder="1" applyAlignment="1">
      <alignment horizontal="center" vertical="top" wrapText="1" shrinkToFit="1" readingOrder="1"/>
    </xf>
    <xf numFmtId="0" fontId="70" fillId="0" borderId="2" xfId="0" applyNumberFormat="1" applyFont="1" applyBorder="1" applyAlignment="1">
      <alignment horizontal="center" vertical="top" wrapText="1" shrinkToFit="1" readingOrder="1"/>
    </xf>
    <xf numFmtId="0" fontId="71" fillId="0" borderId="1" xfId="0" applyNumberFormat="1" applyFont="1" applyBorder="1" applyAlignment="1">
      <alignment vertical="top" wrapText="1" shrinkToFit="1" readingOrder="1"/>
    </xf>
    <xf numFmtId="169" fontId="0" fillId="0" borderId="14" xfId="0" applyNumberFormat="1" applyBorder="1"/>
    <xf numFmtId="1" fontId="21" fillId="0" borderId="2" xfId="1" applyNumberFormat="1" applyFont="1" applyBorder="1" applyAlignment="1">
      <alignment horizontal="right"/>
    </xf>
    <xf numFmtId="0" fontId="117" fillId="0" borderId="2" xfId="0" applyFont="1" applyBorder="1" applyAlignment="1">
      <alignment horizontal="left" vertical="center" wrapText="1"/>
    </xf>
    <xf numFmtId="0" fontId="11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2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64" fontId="8" fillId="0" borderId="2" xfId="1" applyNumberFormat="1" applyFont="1" applyBorder="1" applyAlignment="1"/>
    <xf numFmtId="0" fontId="10" fillId="0" borderId="7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0" fillId="0" borderId="2" xfId="0" applyFont="1" applyBorder="1"/>
    <xf numFmtId="1" fontId="12" fillId="0" borderId="2" xfId="0" applyNumberFormat="1" applyFont="1" applyBorder="1" applyAlignment="1">
      <alignment horizontal="left" wrapText="1"/>
    </xf>
    <xf numFmtId="1" fontId="12" fillId="0" borderId="2" xfId="0" applyNumberFormat="1" applyFont="1" applyBorder="1" applyAlignment="1">
      <alignment horizontal="left"/>
    </xf>
    <xf numFmtId="1" fontId="72" fillId="0" borderId="2" xfId="0" applyNumberFormat="1" applyFont="1" applyBorder="1" applyAlignment="1">
      <alignment horizontal="right" vertical="center"/>
    </xf>
    <xf numFmtId="1" fontId="73" fillId="0" borderId="2" xfId="0" applyNumberFormat="1" applyFont="1" applyBorder="1"/>
    <xf numFmtId="0" fontId="43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72" fillId="0" borderId="0" xfId="0" applyFont="1" applyAlignment="1">
      <alignment horizontal="center"/>
    </xf>
    <xf numFmtId="0" fontId="80" fillId="0" borderId="2" xfId="0" applyFont="1" applyBorder="1" applyAlignment="1">
      <alignment horizontal="center"/>
    </xf>
    <xf numFmtId="0" fontId="26" fillId="0" borderId="6" xfId="0" applyFont="1" applyBorder="1" applyAlignment="1">
      <alignment vertical="center" wrapText="1"/>
    </xf>
    <xf numFmtId="0" fontId="85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2" fillId="0" borderId="0" xfId="0" applyFont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2" fontId="59" fillId="0" borderId="2" xfId="0" applyNumberFormat="1" applyFont="1" applyBorder="1" applyAlignment="1">
      <alignment horizontal="center"/>
    </xf>
    <xf numFmtId="2" fontId="59" fillId="0" borderId="2" xfId="0" applyNumberFormat="1" applyFont="1" applyBorder="1" applyAlignment="1"/>
    <xf numFmtId="2" fontId="59" fillId="0" borderId="2" xfId="0" applyNumberFormat="1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2" fontId="26" fillId="0" borderId="2" xfId="0" applyNumberFormat="1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2" fontId="59" fillId="0" borderId="0" xfId="0" applyNumberFormat="1" applyFont="1" applyBorder="1" applyAlignment="1"/>
    <xf numFmtId="2" fontId="59" fillId="0" borderId="0" xfId="0" applyNumberFormat="1" applyFont="1" applyBorder="1" applyAlignment="1">
      <alignment horizontal="right"/>
    </xf>
    <xf numFmtId="2" fontId="12" fillId="0" borderId="2" xfId="0" applyNumberFormat="1" applyFont="1" applyBorder="1" applyAlignment="1">
      <alignment horizontal="right" vertical="center"/>
    </xf>
    <xf numFmtId="2" fontId="119" fillId="0" borderId="2" xfId="0" applyNumberFormat="1" applyFont="1" applyBorder="1" applyAlignment="1">
      <alignment horizontal="right" vertical="center" wrapText="1"/>
    </xf>
    <xf numFmtId="1" fontId="12" fillId="0" borderId="2" xfId="0" applyNumberFormat="1" applyFont="1" applyBorder="1" applyAlignment="1">
      <alignment horizontal="right"/>
    </xf>
    <xf numFmtId="0" fontId="12" fillId="0" borderId="2" xfId="0" applyFont="1" applyBorder="1" applyAlignment="1">
      <alignment horizontal="right" vertical="center" wrapText="1"/>
    </xf>
    <xf numFmtId="1" fontId="12" fillId="2" borderId="4" xfId="0" applyNumberFormat="1" applyFont="1" applyFill="1" applyBorder="1" applyAlignment="1">
      <alignment horizontal="right"/>
    </xf>
    <xf numFmtId="0" fontId="34" fillId="0" borderId="2" xfId="0" applyFont="1" applyBorder="1" applyAlignment="1">
      <alignment horizontal="right"/>
    </xf>
    <xf numFmtId="0" fontId="120" fillId="0" borderId="2" xfId="1" applyFont="1" applyBorder="1" applyAlignment="1">
      <alignment horizontal="right" vertical="center"/>
    </xf>
    <xf numFmtId="0" fontId="37" fillId="0" borderId="2" xfId="1" applyFont="1" applyBorder="1" applyAlignment="1"/>
    <xf numFmtId="0" fontId="121" fillId="6" borderId="28" xfId="0" applyFont="1" applyFill="1" applyBorder="1" applyAlignment="1">
      <alignment horizontal="center" wrapText="1"/>
    </xf>
    <xf numFmtId="0" fontId="121" fillId="6" borderId="34" xfId="0" applyFont="1" applyFill="1" applyBorder="1" applyAlignment="1">
      <alignment horizontal="center" wrapText="1"/>
    </xf>
    <xf numFmtId="0" fontId="123" fillId="6" borderId="36" xfId="0" applyFont="1" applyFill="1" applyBorder="1" applyAlignment="1">
      <alignment horizontal="center" wrapText="1"/>
    </xf>
    <xf numFmtId="0" fontId="121" fillId="6" borderId="15" xfId="0" applyFont="1" applyFill="1" applyBorder="1" applyAlignment="1">
      <alignment horizontal="center" vertical="top" wrapText="1"/>
    </xf>
    <xf numFmtId="0" fontId="121" fillId="6" borderId="37" xfId="0" applyFont="1" applyFill="1" applyBorder="1" applyAlignment="1">
      <alignment horizontal="center" vertical="top" wrapText="1"/>
    </xf>
    <xf numFmtId="0" fontId="121" fillId="6" borderId="38" xfId="0" applyFont="1" applyFill="1" applyBorder="1" applyAlignment="1">
      <alignment horizontal="center" vertical="top" wrapText="1"/>
    </xf>
    <xf numFmtId="0" fontId="122" fillId="6" borderId="20" xfId="0" applyFont="1" applyFill="1" applyBorder="1" applyAlignment="1">
      <alignment vertical="top" wrapText="1"/>
    </xf>
    <xf numFmtId="0" fontId="122" fillId="6" borderId="37" xfId="0" applyFont="1" applyFill="1" applyBorder="1" applyAlignment="1">
      <alignment vertical="top" wrapText="1"/>
    </xf>
    <xf numFmtId="0" fontId="122" fillId="6" borderId="38" xfId="0" applyFont="1" applyFill="1" applyBorder="1" applyAlignment="1">
      <alignment vertical="top" wrapText="1"/>
    </xf>
    <xf numFmtId="0" fontId="122" fillId="6" borderId="34" xfId="0" applyFont="1" applyFill="1" applyBorder="1" applyAlignment="1">
      <alignment vertical="top" wrapText="1"/>
    </xf>
    <xf numFmtId="0" fontId="122" fillId="6" borderId="39" xfId="0" applyFont="1" applyFill="1" applyBorder="1" applyAlignment="1">
      <alignment vertical="top" wrapText="1"/>
    </xf>
    <xf numFmtId="0" fontId="122" fillId="6" borderId="40" xfId="0" applyFont="1" applyFill="1" applyBorder="1" applyAlignment="1">
      <alignment vertical="top" wrapText="1"/>
    </xf>
    <xf numFmtId="0" fontId="25" fillId="0" borderId="2" xfId="0" applyFont="1" applyBorder="1"/>
    <xf numFmtId="0" fontId="25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center"/>
    </xf>
    <xf numFmtId="0" fontId="43" fillId="0" borderId="3" xfId="0" applyFont="1" applyBorder="1" applyAlignment="1">
      <alignment horizontal="center" vertical="center" wrapText="1"/>
    </xf>
    <xf numFmtId="0" fontId="80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0" fillId="2" borderId="0" xfId="0" applyFont="1" applyFill="1" applyBorder="1"/>
    <xf numFmtId="0" fontId="25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center" vertical="center"/>
    </xf>
    <xf numFmtId="3" fontId="35" fillId="0" borderId="0" xfId="7" applyNumberFormat="1" applyFont="1" applyBorder="1" applyAlignment="1">
      <alignment horizontal="center" vertical="center"/>
    </xf>
    <xf numFmtId="0" fontId="35" fillId="0" borderId="0" xfId="7" applyNumberFormat="1" applyFont="1" applyBorder="1" applyAlignment="1">
      <alignment horizontal="center" vertical="center"/>
    </xf>
    <xf numFmtId="1" fontId="125" fillId="2" borderId="2" xfId="0" applyNumberFormat="1" applyFont="1" applyFill="1" applyBorder="1"/>
    <xf numFmtId="1" fontId="125" fillId="2" borderId="2" xfId="0" applyNumberFormat="1" applyFont="1" applyFill="1" applyBorder="1" applyAlignment="1">
      <alignment horizontal="right"/>
    </xf>
    <xf numFmtId="2" fontId="119" fillId="2" borderId="2" xfId="0" applyNumberFormat="1" applyFont="1" applyFill="1" applyBorder="1" applyAlignment="1">
      <alignment horizontal="center" vertical="center"/>
    </xf>
    <xf numFmtId="0" fontId="34" fillId="2" borderId="0" xfId="0" applyFont="1" applyFill="1" applyAlignment="1">
      <alignment wrapText="1"/>
    </xf>
    <xf numFmtId="0" fontId="75" fillId="2" borderId="2" xfId="0" applyFont="1" applyFill="1" applyBorder="1" applyAlignment="1">
      <alignment horizontal="right"/>
    </xf>
    <xf numFmtId="0" fontId="75" fillId="2" borderId="2" xfId="0" applyNumberFormat="1" applyFont="1" applyFill="1" applyBorder="1"/>
    <xf numFmtId="49" fontId="69" fillId="0" borderId="4" xfId="0" applyNumberFormat="1" applyFont="1" applyBorder="1" applyAlignment="1">
      <alignment vertical="top" wrapText="1" shrinkToFit="1" readingOrder="1"/>
    </xf>
    <xf numFmtId="0" fontId="0" fillId="0" borderId="7" xfId="0" applyBorder="1" applyAlignment="1"/>
    <xf numFmtId="0" fontId="0" fillId="0" borderId="5" xfId="0" applyBorder="1" applyAlignment="1"/>
    <xf numFmtId="49" fontId="70" fillId="0" borderId="4" xfId="0" applyNumberFormat="1" applyFont="1" applyBorder="1" applyAlignment="1">
      <alignment vertical="top" wrapText="1" shrinkToFit="1" readingOrder="1"/>
    </xf>
    <xf numFmtId="0" fontId="16" fillId="0" borderId="5" xfId="0" applyFont="1" applyBorder="1" applyAlignment="1">
      <alignment horizontal="center"/>
    </xf>
    <xf numFmtId="0" fontId="26" fillId="0" borderId="0" xfId="0" applyFont="1"/>
    <xf numFmtId="0" fontId="10" fillId="0" borderId="0" xfId="0" applyFont="1" applyBorder="1" applyAlignment="1"/>
    <xf numFmtId="0" fontId="10" fillId="0" borderId="0" xfId="0" applyFont="1" applyBorder="1" applyAlignment="1">
      <alignment horizontal="right"/>
    </xf>
    <xf numFmtId="0" fontId="16" fillId="0" borderId="2" xfId="0" applyFont="1" applyBorder="1" applyAlignment="1">
      <alignment horizontal="right"/>
    </xf>
    <xf numFmtId="0" fontId="16" fillId="0" borderId="2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6" fillId="0" borderId="0" xfId="0" applyNumberFormat="1" applyFont="1" applyBorder="1" applyAlignment="1">
      <alignment horizontal="right"/>
    </xf>
    <xf numFmtId="164" fontId="10" fillId="0" borderId="0" xfId="0" applyNumberFormat="1" applyFont="1" applyBorder="1"/>
    <xf numFmtId="164" fontId="12" fillId="0" borderId="2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164" fontId="12" fillId="0" borderId="2" xfId="0" applyNumberFormat="1" applyFont="1" applyBorder="1"/>
    <xf numFmtId="0" fontId="10" fillId="0" borderId="3" xfId="0" applyFont="1" applyBorder="1" applyAlignment="1">
      <alignment horizontal="left" vertical="center" wrapText="1"/>
    </xf>
    <xf numFmtId="0" fontId="32" fillId="0" borderId="2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26" fillId="0" borderId="6" xfId="0" applyFont="1" applyBorder="1" applyAlignment="1">
      <alignment vertical="center" wrapText="1"/>
    </xf>
    <xf numFmtId="0" fontId="26" fillId="0" borderId="2" xfId="0" applyFont="1" applyBorder="1" applyAlignment="1">
      <alignment horizontal="center" vertical="center" wrapText="1"/>
    </xf>
    <xf numFmtId="0" fontId="79" fillId="0" borderId="5" xfId="0" applyFont="1" applyBorder="1" applyAlignment="1"/>
    <xf numFmtId="0" fontId="79" fillId="0" borderId="2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2" fillId="0" borderId="0" xfId="0" applyFont="1" applyAlignment="1">
      <alignment horizontal="center"/>
    </xf>
    <xf numFmtId="0" fontId="72" fillId="0" borderId="0" xfId="0" applyFont="1" applyAlignment="1">
      <alignment horizontal="left"/>
    </xf>
    <xf numFmtId="0" fontId="72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1" fillId="0" borderId="4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66" fillId="0" borderId="4" xfId="0" applyFont="1" applyBorder="1" applyAlignment="1">
      <alignment horizontal="center" wrapText="1"/>
    </xf>
    <xf numFmtId="0" fontId="66" fillId="0" borderId="7" xfId="0" applyFont="1" applyBorder="1" applyAlignment="1">
      <alignment horizontal="center" wrapText="1"/>
    </xf>
    <xf numFmtId="0" fontId="66" fillId="0" borderId="5" xfId="0" applyFont="1" applyBorder="1" applyAlignment="1">
      <alignment horizontal="center" wrapText="1"/>
    </xf>
    <xf numFmtId="0" fontId="80" fillId="0" borderId="3" xfId="0" applyFont="1" applyBorder="1" applyAlignment="1">
      <alignment horizontal="center" vertical="center" wrapText="1"/>
    </xf>
    <xf numFmtId="0" fontId="80" fillId="0" borderId="6" xfId="0" applyFont="1" applyBorder="1" applyAlignment="1">
      <alignment horizontal="center" vertical="center" wrapText="1"/>
    </xf>
    <xf numFmtId="0" fontId="80" fillId="0" borderId="4" xfId="0" applyFont="1" applyBorder="1" applyAlignment="1">
      <alignment horizontal="center"/>
    </xf>
    <xf numFmtId="0" fontId="80" fillId="0" borderId="5" xfId="0" applyFont="1" applyBorder="1" applyAlignment="1">
      <alignment horizontal="center"/>
    </xf>
    <xf numFmtId="0" fontId="80" fillId="0" borderId="7" xfId="0" applyFont="1" applyBorder="1" applyAlignment="1">
      <alignment horizontal="center"/>
    </xf>
    <xf numFmtId="0" fontId="79" fillId="0" borderId="4" xfId="0" applyFont="1" applyBorder="1" applyAlignment="1">
      <alignment horizontal="center"/>
    </xf>
    <xf numFmtId="0" fontId="79" fillId="0" borderId="7" xfId="0" applyFont="1" applyBorder="1" applyAlignment="1">
      <alignment horizontal="center"/>
    </xf>
    <xf numFmtId="0" fontId="79" fillId="0" borderId="5" xfId="0" applyFont="1" applyBorder="1" applyAlignment="1">
      <alignment horizontal="center"/>
    </xf>
    <xf numFmtId="0" fontId="80" fillId="0" borderId="12" xfId="0" applyFont="1" applyBorder="1" applyAlignment="1">
      <alignment horizontal="center" vertical="center" wrapText="1"/>
    </xf>
    <xf numFmtId="0" fontId="66" fillId="0" borderId="2" xfId="0" applyFont="1" applyBorder="1" applyAlignment="1">
      <alignment horizontal="center"/>
    </xf>
    <xf numFmtId="0" fontId="80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7" fillId="0" borderId="4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wrapText="1"/>
    </xf>
    <xf numFmtId="0" fontId="21" fillId="0" borderId="7" xfId="0" applyFont="1" applyBorder="1" applyAlignment="1">
      <alignment horizontal="center" wrapText="1"/>
    </xf>
    <xf numFmtId="0" fontId="12" fillId="0" borderId="0" xfId="0" applyFont="1" applyAlignment="1">
      <alignment horizontal="right" vertical="top" wrapText="1"/>
    </xf>
    <xf numFmtId="0" fontId="24" fillId="0" borderId="0" xfId="0" applyFont="1" applyAlignment="1">
      <alignment horizontal="right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/>
    </xf>
    <xf numFmtId="0" fontId="22" fillId="0" borderId="4" xfId="2" applyFont="1" applyBorder="1" applyAlignment="1">
      <alignment horizontal="center" vertical="center" wrapText="1"/>
    </xf>
    <xf numFmtId="0" fontId="22" fillId="0" borderId="7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6" fillId="0" borderId="0" xfId="0" applyFont="1" applyAlignment="1">
      <alignment horizontal="center" vertical="center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5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121" fillId="6" borderId="3" xfId="0" applyFont="1" applyFill="1" applyBorder="1" applyAlignment="1">
      <alignment horizontal="center" wrapText="1"/>
    </xf>
    <xf numFmtId="0" fontId="121" fillId="6" borderId="12" xfId="0" applyFont="1" applyFill="1" applyBorder="1" applyAlignment="1">
      <alignment horizontal="center" wrapText="1"/>
    </xf>
    <xf numFmtId="0" fontId="121" fillId="6" borderId="6" xfId="0" applyFont="1" applyFill="1" applyBorder="1" applyAlignment="1">
      <alignment horizontal="center" wrapText="1"/>
    </xf>
    <xf numFmtId="0" fontId="121" fillId="6" borderId="26" xfId="0" applyFont="1" applyFill="1" applyBorder="1" applyAlignment="1">
      <alignment horizontal="center" wrapText="1"/>
    </xf>
    <xf numFmtId="0" fontId="121" fillId="6" borderId="32" xfId="0" applyFont="1" applyFill="1" applyBorder="1" applyAlignment="1">
      <alignment horizontal="center" wrapText="1"/>
    </xf>
    <xf numFmtId="0" fontId="121" fillId="6" borderId="35" xfId="0" applyFont="1" applyFill="1" applyBorder="1" applyAlignment="1">
      <alignment horizontal="center" wrapText="1"/>
    </xf>
    <xf numFmtId="0" fontId="121" fillId="6" borderId="27" xfId="0" applyFont="1" applyFill="1" applyBorder="1" applyAlignment="1">
      <alignment horizontal="center" wrapText="1"/>
    </xf>
    <xf numFmtId="0" fontId="121" fillId="6" borderId="33" xfId="0" applyFont="1" applyFill="1" applyBorder="1" applyAlignment="1">
      <alignment horizontal="center" wrapText="1"/>
    </xf>
    <xf numFmtId="0" fontId="121" fillId="6" borderId="36" xfId="0" applyFont="1" applyFill="1" applyBorder="1" applyAlignment="1">
      <alignment horizontal="center" wrapText="1"/>
    </xf>
    <xf numFmtId="0" fontId="121" fillId="6" borderId="29" xfId="0" applyFont="1" applyFill="1" applyBorder="1" applyAlignment="1">
      <alignment horizontal="center" wrapText="1"/>
    </xf>
    <xf numFmtId="0" fontId="121" fillId="6" borderId="30" xfId="0" applyFont="1" applyFill="1" applyBorder="1" applyAlignment="1">
      <alignment horizontal="center" wrapText="1"/>
    </xf>
    <xf numFmtId="0" fontId="121" fillId="6" borderId="31" xfId="0" applyFont="1" applyFill="1" applyBorder="1" applyAlignment="1">
      <alignment horizontal="center" wrapText="1"/>
    </xf>
    <xf numFmtId="0" fontId="121" fillId="6" borderId="34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51" fillId="0" borderId="0" xfId="0" applyFont="1" applyAlignment="1">
      <alignment horizontal="center"/>
    </xf>
    <xf numFmtId="0" fontId="37" fillId="0" borderId="0" xfId="0" applyFont="1" applyAlignment="1">
      <alignment horizontal="left" wrapText="1"/>
    </xf>
    <xf numFmtId="0" fontId="37" fillId="0" borderId="0" xfId="0" applyFont="1" applyAlignment="1">
      <alignment horizontal="left"/>
    </xf>
    <xf numFmtId="0" fontId="25" fillId="0" borderId="3" xfId="0" applyFont="1" applyBorder="1" applyAlignment="1">
      <alignment horizontal="right" vertical="center" wrapText="1"/>
    </xf>
    <xf numFmtId="0" fontId="25" fillId="0" borderId="6" xfId="0" applyFont="1" applyBorder="1" applyAlignment="1">
      <alignment horizontal="right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6" fillId="0" borderId="3" xfId="0" applyFont="1" applyBorder="1" applyAlignment="1">
      <alignment vertical="center" wrapText="1"/>
    </xf>
    <xf numFmtId="0" fontId="26" fillId="0" borderId="6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1" fillId="0" borderId="0" xfId="0" applyFont="1" applyAlignment="1">
      <alignment horizontal="right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66" fillId="0" borderId="4" xfId="0" applyFont="1" applyBorder="1" applyAlignment="1">
      <alignment horizontal="center"/>
    </xf>
    <xf numFmtId="0" fontId="66" fillId="0" borderId="7" xfId="0" applyFont="1" applyBorder="1" applyAlignment="1">
      <alignment horizontal="center"/>
    </xf>
    <xf numFmtId="0" fontId="66" fillId="0" borderId="5" xfId="0" applyFont="1" applyBorder="1" applyAlignment="1">
      <alignment horizontal="center"/>
    </xf>
    <xf numFmtId="0" fontId="37" fillId="0" borderId="0" xfId="0" applyFont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66" fillId="0" borderId="3" xfId="0" applyFont="1" applyBorder="1" applyAlignment="1">
      <alignment horizontal="center"/>
    </xf>
    <xf numFmtId="0" fontId="66" fillId="0" borderId="6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 wrapText="1"/>
    </xf>
    <xf numFmtId="0" fontId="81" fillId="0" borderId="3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81" fillId="0" borderId="6" xfId="0" applyFont="1" applyBorder="1" applyAlignment="1">
      <alignment horizontal="center" vertical="center" wrapText="1"/>
    </xf>
    <xf numFmtId="0" fontId="82" fillId="0" borderId="4" xfId="0" applyFont="1" applyBorder="1" applyAlignment="1">
      <alignment horizontal="center"/>
    </xf>
    <xf numFmtId="0" fontId="82" fillId="0" borderId="7" xfId="0" applyFont="1" applyBorder="1" applyAlignment="1">
      <alignment horizontal="center"/>
    </xf>
    <xf numFmtId="0" fontId="82" fillId="0" borderId="5" xfId="0" applyFont="1" applyBorder="1" applyAlignment="1">
      <alignment horizontal="center"/>
    </xf>
    <xf numFmtId="0" fontId="81" fillId="0" borderId="4" xfId="0" applyFont="1" applyBorder="1" applyAlignment="1">
      <alignment horizontal="center"/>
    </xf>
    <xf numFmtId="0" fontId="81" fillId="0" borderId="5" xfId="0" applyFont="1" applyBorder="1" applyAlignment="1">
      <alignment horizontal="center"/>
    </xf>
    <xf numFmtId="0" fontId="81" fillId="0" borderId="7" xfId="0" applyFont="1" applyBorder="1" applyAlignment="1">
      <alignment horizontal="center"/>
    </xf>
    <xf numFmtId="0" fontId="82" fillId="0" borderId="2" xfId="0" applyFont="1" applyBorder="1" applyAlignment="1">
      <alignment horizontal="center"/>
    </xf>
    <xf numFmtId="0" fontId="81" fillId="0" borderId="2" xfId="0" applyFont="1" applyBorder="1" applyAlignment="1">
      <alignment horizontal="center"/>
    </xf>
    <xf numFmtId="0" fontId="34" fillId="0" borderId="0" xfId="0" applyFont="1" applyAlignment="1">
      <alignment horizontal="right" vertical="center" wrapText="1"/>
    </xf>
    <xf numFmtId="0" fontId="34" fillId="0" borderId="0" xfId="0" applyFont="1" applyAlignment="1">
      <alignment horizontal="right" vertical="top" wrapText="1"/>
    </xf>
    <xf numFmtId="0" fontId="37" fillId="0" borderId="4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35" fillId="0" borderId="4" xfId="7" applyFont="1" applyBorder="1" applyAlignment="1">
      <alignment horizontal="center"/>
    </xf>
    <xf numFmtId="0" fontId="35" fillId="0" borderId="7" xfId="7" applyFont="1" applyBorder="1" applyAlignment="1">
      <alignment horizontal="center"/>
    </xf>
    <xf numFmtId="0" fontId="35" fillId="0" borderId="5" xfId="7" applyFont="1" applyBorder="1" applyAlignment="1">
      <alignment horizontal="center"/>
    </xf>
    <xf numFmtId="0" fontId="66" fillId="0" borderId="1" xfId="0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43" fillId="0" borderId="3" xfId="5" applyFont="1" applyBorder="1" applyAlignment="1">
      <alignment vertical="center" wrapText="1"/>
    </xf>
    <xf numFmtId="0" fontId="43" fillId="0" borderId="12" xfId="5" applyFont="1" applyBorder="1" applyAlignment="1">
      <alignment vertical="center" wrapText="1"/>
    </xf>
    <xf numFmtId="0" fontId="43" fillId="0" borderId="6" xfId="5" applyFont="1" applyBorder="1" applyAlignment="1">
      <alignment vertical="center" wrapText="1"/>
    </xf>
    <xf numFmtId="0" fontId="43" fillId="0" borderId="3" xfId="5" applyFont="1" applyBorder="1" applyAlignment="1">
      <alignment horizontal="center" vertical="center" wrapText="1"/>
    </xf>
    <xf numFmtId="0" fontId="43" fillId="0" borderId="12" xfId="5" applyFont="1" applyBorder="1" applyAlignment="1">
      <alignment horizontal="center" vertical="center" wrapText="1"/>
    </xf>
    <xf numFmtId="0" fontId="43" fillId="0" borderId="6" xfId="5" applyFont="1" applyBorder="1" applyAlignment="1">
      <alignment horizontal="center" vertical="center" wrapText="1"/>
    </xf>
    <xf numFmtId="0" fontId="43" fillId="0" borderId="4" xfId="5" applyFont="1" applyBorder="1" applyAlignment="1">
      <alignment horizontal="center" vertical="center" wrapText="1"/>
    </xf>
    <xf numFmtId="0" fontId="43" fillId="0" borderId="7" xfId="5" applyFont="1" applyBorder="1" applyAlignment="1">
      <alignment horizontal="center" vertical="center" wrapText="1"/>
    </xf>
    <xf numFmtId="0" fontId="43" fillId="0" borderId="5" xfId="5" applyFont="1" applyBorder="1" applyAlignment="1">
      <alignment horizontal="center" vertical="center" wrapText="1"/>
    </xf>
    <xf numFmtId="0" fontId="43" fillId="0" borderId="4" xfId="5" applyFont="1" applyBorder="1" applyAlignment="1">
      <alignment horizontal="center" vertical="center"/>
    </xf>
    <xf numFmtId="0" fontId="43" fillId="0" borderId="7" xfId="5" applyFont="1" applyBorder="1" applyAlignment="1">
      <alignment horizontal="center" vertical="center"/>
    </xf>
    <xf numFmtId="0" fontId="43" fillId="0" borderId="5" xfId="5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85" fillId="0" borderId="3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0" fontId="85" fillId="0" borderId="6" xfId="0" applyFont="1" applyBorder="1" applyAlignment="1">
      <alignment horizontal="center" vertical="center" wrapText="1"/>
    </xf>
    <xf numFmtId="0" fontId="85" fillId="0" borderId="4" xfId="0" applyFont="1" applyBorder="1" applyAlignment="1">
      <alignment horizontal="center"/>
    </xf>
    <xf numFmtId="0" fontId="85" fillId="0" borderId="7" xfId="0" applyFont="1" applyBorder="1" applyAlignment="1">
      <alignment horizontal="center"/>
    </xf>
    <xf numFmtId="0" fontId="85" fillId="0" borderId="5" xfId="0" applyFont="1" applyBorder="1" applyAlignment="1">
      <alignment horizontal="center"/>
    </xf>
    <xf numFmtId="0" fontId="34" fillId="2" borderId="0" xfId="0" applyFont="1" applyFill="1" applyAlignment="1">
      <alignment horizontal="right" wrapText="1"/>
    </xf>
    <xf numFmtId="0" fontId="85" fillId="0" borderId="2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0" fillId="2" borderId="4" xfId="5" applyFont="1" applyFill="1" applyBorder="1" applyAlignment="1">
      <alignment horizontal="center" vertical="top" wrapText="1"/>
    </xf>
    <xf numFmtId="0" fontId="50" fillId="2" borderId="5" xfId="5" applyFont="1" applyFill="1" applyBorder="1" applyAlignment="1">
      <alignment horizontal="center" vertical="top" wrapText="1"/>
    </xf>
    <xf numFmtId="0" fontId="44" fillId="2" borderId="0" xfId="2" applyFont="1" applyFill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43" fillId="2" borderId="3" xfId="5" applyFont="1" applyFill="1" applyBorder="1" applyAlignment="1">
      <alignment horizontal="center" vertical="center" wrapText="1"/>
    </xf>
    <xf numFmtId="0" fontId="43" fillId="2" borderId="6" xfId="5" applyFont="1" applyFill="1" applyBorder="1" applyAlignment="1">
      <alignment horizontal="center" vertical="center" wrapText="1"/>
    </xf>
    <xf numFmtId="0" fontId="43" fillId="2" borderId="4" xfId="5" applyFont="1" applyFill="1" applyBorder="1" applyAlignment="1">
      <alignment horizontal="center" vertical="center" wrapText="1"/>
    </xf>
    <xf numFmtId="0" fontId="43" fillId="2" borderId="5" xfId="5" applyFont="1" applyFill="1" applyBorder="1" applyAlignment="1">
      <alignment horizontal="center" vertical="center" wrapText="1"/>
    </xf>
    <xf numFmtId="0" fontId="43" fillId="0" borderId="2" xfId="9" applyFont="1" applyBorder="1" applyAlignment="1">
      <alignment horizontal="center" vertical="center" wrapText="1"/>
    </xf>
    <xf numFmtId="0" fontId="43" fillId="0" borderId="4" xfId="9" applyFont="1" applyBorder="1" applyAlignment="1">
      <alignment horizontal="center"/>
    </xf>
    <xf numFmtId="0" fontId="43" fillId="0" borderId="5" xfId="9" applyFont="1" applyBorder="1" applyAlignment="1">
      <alignment horizontal="center"/>
    </xf>
    <xf numFmtId="0" fontId="52" fillId="0" borderId="3" xfId="9" applyFont="1" applyBorder="1" applyAlignment="1">
      <alignment horizontal="center" vertical="center" wrapText="1"/>
    </xf>
    <xf numFmtId="0" fontId="52" fillId="0" borderId="6" xfId="9" applyFont="1" applyBorder="1" applyAlignment="1">
      <alignment horizontal="center" vertical="center" wrapText="1"/>
    </xf>
    <xf numFmtId="0" fontId="43" fillId="0" borderId="3" xfId="9" applyFont="1" applyBorder="1" applyAlignment="1">
      <alignment horizontal="center" vertical="center" wrapText="1"/>
    </xf>
    <xf numFmtId="0" fontId="43" fillId="0" borderId="12" xfId="9" applyFont="1" applyBorder="1" applyAlignment="1">
      <alignment horizontal="center" vertical="center" wrapText="1"/>
    </xf>
    <xf numFmtId="0" fontId="43" fillId="0" borderId="4" xfId="9" applyFont="1" applyBorder="1" applyAlignment="1">
      <alignment horizontal="center" vertical="center" wrapText="1"/>
    </xf>
    <xf numFmtId="0" fontId="43" fillId="0" borderId="5" xfId="9" applyFont="1" applyBorder="1" applyAlignment="1">
      <alignment horizontal="center" vertical="center" wrapText="1"/>
    </xf>
    <xf numFmtId="0" fontId="43" fillId="2" borderId="3" xfId="9" applyFont="1" applyFill="1" applyBorder="1" applyAlignment="1">
      <alignment horizontal="center" vertical="center" wrapText="1"/>
    </xf>
    <xf numFmtId="0" fontId="43" fillId="2" borderId="6" xfId="9" applyFont="1" applyFill="1" applyBorder="1" applyAlignment="1">
      <alignment horizontal="center" vertical="center" wrapText="1"/>
    </xf>
    <xf numFmtId="0" fontId="43" fillId="0" borderId="6" xfId="9" applyFont="1" applyBorder="1" applyAlignment="1">
      <alignment horizontal="center" vertical="center" wrapText="1"/>
    </xf>
    <xf numFmtId="0" fontId="37" fillId="0" borderId="0" xfId="0" applyFont="1" applyAlignment="1">
      <alignment horizontal="center" vertical="top"/>
    </xf>
    <xf numFmtId="0" fontId="34" fillId="0" borderId="0" xfId="0" applyFont="1" applyAlignment="1">
      <alignment vertical="center" wrapText="1"/>
    </xf>
    <xf numFmtId="0" fontId="43" fillId="2" borderId="4" xfId="9" applyFont="1" applyFill="1" applyBorder="1" applyAlignment="1">
      <alignment horizontal="center"/>
    </xf>
    <xf numFmtId="0" fontId="43" fillId="2" borderId="5" xfId="9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 vertical="center" wrapText="1"/>
    </xf>
    <xf numFmtId="0" fontId="51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right" vertical="center" wrapText="1"/>
    </xf>
    <xf numFmtId="0" fontId="51" fillId="2" borderId="0" xfId="0" applyFont="1" applyFill="1" applyAlignment="1">
      <alignment horizontal="center"/>
    </xf>
    <xf numFmtId="0" fontId="25" fillId="2" borderId="3" xfId="0" applyFont="1" applyFill="1" applyBorder="1" applyAlignment="1">
      <alignment horizontal="right" vertical="center" wrapText="1"/>
    </xf>
    <xf numFmtId="0" fontId="25" fillId="2" borderId="6" xfId="0" applyFont="1" applyFill="1" applyBorder="1" applyAlignment="1">
      <alignment horizontal="right" vertical="center" wrapText="1"/>
    </xf>
    <xf numFmtId="0" fontId="43" fillId="0" borderId="4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52" fillId="0" borderId="3" xfId="0" applyFont="1" applyBorder="1" applyAlignment="1">
      <alignment horizontal="center" vertical="center" wrapText="1"/>
    </xf>
    <xf numFmtId="0" fontId="52" fillId="0" borderId="6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52" fillId="0" borderId="5" xfId="0" applyFont="1" applyBorder="1" applyAlignment="1">
      <alignment horizontal="center" vertical="center" wrapText="1"/>
    </xf>
    <xf numFmtId="0" fontId="66" fillId="0" borderId="4" xfId="0" applyFont="1" applyBorder="1" applyAlignment="1">
      <alignment horizontal="center" vertical="center"/>
    </xf>
    <xf numFmtId="0" fontId="66" fillId="0" borderId="7" xfId="0" applyFont="1" applyBorder="1" applyAlignment="1">
      <alignment horizontal="center" vertical="center"/>
    </xf>
    <xf numFmtId="0" fontId="66" fillId="0" borderId="5" xfId="0" applyFont="1" applyBorder="1" applyAlignment="1">
      <alignment horizontal="center" vertical="center"/>
    </xf>
    <xf numFmtId="0" fontId="26" fillId="0" borderId="0" xfId="0" applyFont="1" applyAlignment="1">
      <alignment horizontal="right" vertical="center" wrapText="1"/>
    </xf>
    <xf numFmtId="0" fontId="56" fillId="4" borderId="2" xfId="0" applyFont="1" applyFill="1" applyBorder="1" applyAlignment="1">
      <alignment horizontal="center" vertical="center" wrapText="1"/>
    </xf>
    <xf numFmtId="0" fontId="58" fillId="5" borderId="2" xfId="0" applyNumberFormat="1" applyFont="1" applyFill="1" applyBorder="1" applyAlignment="1" applyProtection="1">
      <alignment horizontal="center" vertical="center" wrapText="1" shrinkToFit="1" readingOrder="1"/>
    </xf>
    <xf numFmtId="0" fontId="53" fillId="0" borderId="0" xfId="6" applyFont="1" applyAlignment="1">
      <alignment horizontal="center" vertical="center" wrapText="1"/>
    </xf>
    <xf numFmtId="0" fontId="54" fillId="0" borderId="0" xfId="0" applyNumberFormat="1" applyFont="1" applyAlignment="1" applyProtection="1">
      <alignment horizontal="left" vertical="top" wrapText="1" shrinkToFit="1" readingOrder="1"/>
    </xf>
    <xf numFmtId="0" fontId="55" fillId="4" borderId="2" xfId="0" applyNumberFormat="1" applyFont="1" applyFill="1" applyBorder="1" applyAlignment="1" applyProtection="1">
      <alignment horizontal="center" vertical="center" wrapText="1" shrinkToFit="1" readingOrder="1"/>
    </xf>
    <xf numFmtId="0" fontId="79" fillId="0" borderId="4" xfId="0" applyFont="1" applyBorder="1" applyAlignment="1">
      <alignment horizontal="left"/>
    </xf>
    <xf numFmtId="0" fontId="79" fillId="0" borderId="5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115" fillId="0" borderId="4" xfId="0" applyFont="1" applyBorder="1" applyAlignment="1">
      <alignment horizontal="left"/>
    </xf>
    <xf numFmtId="0" fontId="115" fillId="0" borderId="5" xfId="0" applyFont="1" applyBorder="1" applyAlignment="1">
      <alignment horizontal="left"/>
    </xf>
    <xf numFmtId="0" fontId="68" fillId="0" borderId="2" xfId="0" applyNumberFormat="1" applyFont="1" applyBorder="1" applyAlignment="1">
      <alignment horizontal="center" vertical="center" wrapText="1" shrinkToFit="1" readingOrder="1"/>
    </xf>
    <xf numFmtId="0" fontId="0" fillId="0" borderId="2" xfId="0" applyBorder="1"/>
    <xf numFmtId="0" fontId="68" fillId="0" borderId="2" xfId="0" applyNumberFormat="1" applyFont="1" applyBorder="1" applyAlignment="1">
      <alignment horizontal="center" wrapText="1" shrinkToFit="1" readingOrder="1"/>
    </xf>
    <xf numFmtId="0" fontId="71" fillId="0" borderId="1" xfId="0" applyNumberFormat="1" applyFont="1" applyBorder="1" applyAlignment="1">
      <alignment horizontal="center" vertical="center" wrapText="1" shrinkToFit="1" readingOrder="1"/>
    </xf>
    <xf numFmtId="0" fontId="26" fillId="0" borderId="1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0" fillId="0" borderId="7" xfId="0" applyBorder="1"/>
    <xf numFmtId="0" fontId="0" fillId="0" borderId="5" xfId="0" applyBorder="1"/>
    <xf numFmtId="0" fontId="66" fillId="0" borderId="2" xfId="0" applyFont="1" applyBorder="1" applyAlignment="1">
      <alignment horizontal="center" wrapText="1"/>
    </xf>
    <xf numFmtId="0" fontId="0" fillId="0" borderId="6" xfId="0" applyBorder="1"/>
    <xf numFmtId="0" fontId="80" fillId="0" borderId="2" xfId="0" applyFont="1" applyBorder="1" applyAlignment="1">
      <alignment horizontal="center" vertical="center" wrapText="1"/>
    </xf>
    <xf numFmtId="0" fontId="0" fillId="0" borderId="12" xfId="0" applyBorder="1"/>
    <xf numFmtId="0" fontId="73" fillId="0" borderId="4" xfId="0" applyFont="1" applyBorder="1" applyAlignment="1">
      <alignment horizontal="center"/>
    </xf>
    <xf numFmtId="170" fontId="70" fillId="0" borderId="4" xfId="0" applyNumberFormat="1" applyFont="1" applyBorder="1" applyAlignment="1">
      <alignment horizontal="left" vertical="top" wrapText="1" shrinkToFit="1" readingOrder="1"/>
    </xf>
    <xf numFmtId="170" fontId="70" fillId="0" borderId="7" xfId="0" applyNumberFormat="1" applyFont="1" applyBorder="1" applyAlignment="1">
      <alignment horizontal="left" vertical="top" wrapText="1" shrinkToFit="1" readingOrder="1"/>
    </xf>
    <xf numFmtId="170" fontId="70" fillId="0" borderId="5" xfId="0" applyNumberFormat="1" applyFont="1" applyBorder="1" applyAlignment="1">
      <alignment horizontal="left" vertical="top" wrapText="1" shrinkToFit="1" readingOrder="1"/>
    </xf>
    <xf numFmtId="169" fontId="70" fillId="0" borderId="4" xfId="0" applyNumberFormat="1" applyFont="1" applyBorder="1" applyAlignment="1">
      <alignment horizontal="left" vertical="top" wrapText="1" shrinkToFit="1" readingOrder="1"/>
    </xf>
    <xf numFmtId="169" fontId="70" fillId="0" borderId="5" xfId="0" applyNumberFormat="1" applyFont="1" applyBorder="1" applyAlignment="1">
      <alignment horizontal="left" vertical="top" wrapText="1" shrinkToFit="1" readingOrder="1"/>
    </xf>
    <xf numFmtId="169" fontId="70" fillId="0" borderId="7" xfId="0" applyNumberFormat="1" applyFont="1" applyBorder="1" applyAlignment="1">
      <alignment horizontal="left" vertical="top" wrapText="1" shrinkToFit="1" readingOrder="1"/>
    </xf>
    <xf numFmtId="49" fontId="70" fillId="0" borderId="4" xfId="0" applyNumberFormat="1" applyFont="1" applyBorder="1" applyAlignment="1">
      <alignment horizontal="left" vertical="top" wrapText="1" shrinkToFit="1" readingOrder="1"/>
    </xf>
    <xf numFmtId="49" fontId="70" fillId="0" borderId="5" xfId="0" applyNumberFormat="1" applyFont="1" applyBorder="1" applyAlignment="1">
      <alignment horizontal="left" vertical="top" wrapText="1" shrinkToFit="1" readingOrder="1"/>
    </xf>
    <xf numFmtId="49" fontId="70" fillId="0" borderId="7" xfId="0" applyNumberFormat="1" applyFont="1" applyBorder="1" applyAlignment="1">
      <alignment horizontal="left" vertical="top" wrapText="1" shrinkToFit="1" readingOrder="1"/>
    </xf>
    <xf numFmtId="169" fontId="69" fillId="0" borderId="4" xfId="0" applyNumberFormat="1" applyFont="1" applyBorder="1" applyAlignment="1">
      <alignment horizontal="left" vertical="top" wrapText="1" shrinkToFit="1" readingOrder="1"/>
    </xf>
    <xf numFmtId="169" fontId="69" fillId="0" borderId="7" xfId="0" applyNumberFormat="1" applyFont="1" applyBorder="1" applyAlignment="1">
      <alignment horizontal="left" vertical="top" wrapText="1" shrinkToFit="1" readingOrder="1"/>
    </xf>
    <xf numFmtId="169" fontId="69" fillId="0" borderId="5" xfId="0" applyNumberFormat="1" applyFont="1" applyBorder="1" applyAlignment="1">
      <alignment horizontal="left" vertical="top" wrapText="1" shrinkToFit="1" readingOrder="1"/>
    </xf>
    <xf numFmtId="49" fontId="69" fillId="0" borderId="4" xfId="0" applyNumberFormat="1" applyFont="1" applyBorder="1" applyAlignment="1">
      <alignment horizontal="left" vertical="top" wrapText="1" shrinkToFit="1" readingOrder="1"/>
    </xf>
    <xf numFmtId="49" fontId="69" fillId="0" borderId="5" xfId="0" applyNumberFormat="1" applyFont="1" applyBorder="1" applyAlignment="1">
      <alignment horizontal="left" vertical="top" wrapText="1" shrinkToFit="1" readingOrder="1"/>
    </xf>
    <xf numFmtId="49" fontId="69" fillId="0" borderId="7" xfId="0" applyNumberFormat="1" applyFont="1" applyBorder="1" applyAlignment="1">
      <alignment horizontal="left" vertical="top" wrapText="1" shrinkToFit="1" readingOrder="1"/>
    </xf>
    <xf numFmtId="170" fontId="69" fillId="0" borderId="4" xfId="0" applyNumberFormat="1" applyFont="1" applyBorder="1" applyAlignment="1">
      <alignment horizontal="left" vertical="top" wrapText="1" shrinkToFit="1" readingOrder="1"/>
    </xf>
    <xf numFmtId="170" fontId="69" fillId="0" borderId="7" xfId="0" applyNumberFormat="1" applyFont="1" applyBorder="1" applyAlignment="1">
      <alignment horizontal="left" vertical="top" wrapText="1" shrinkToFit="1" readingOrder="1"/>
    </xf>
    <xf numFmtId="170" fontId="69" fillId="0" borderId="5" xfId="0" applyNumberFormat="1" applyFont="1" applyBorder="1" applyAlignment="1">
      <alignment horizontal="left" vertical="top" wrapText="1" shrinkToFit="1" readingOrder="1"/>
    </xf>
    <xf numFmtId="0" fontId="68" fillId="0" borderId="4" xfId="0" applyNumberFormat="1" applyFont="1" applyBorder="1" applyAlignment="1">
      <alignment horizontal="center" vertical="center" wrapText="1" shrinkToFit="1" readingOrder="1"/>
    </xf>
    <xf numFmtId="0" fontId="68" fillId="0" borderId="5" xfId="0" applyNumberFormat="1" applyFont="1" applyBorder="1" applyAlignment="1">
      <alignment horizontal="center" vertical="center" wrapText="1" shrinkToFit="1" readingOrder="1"/>
    </xf>
    <xf numFmtId="0" fontId="68" fillId="0" borderId="7" xfId="0" applyNumberFormat="1" applyFont="1" applyBorder="1" applyAlignment="1">
      <alignment horizontal="center" vertical="center" wrapText="1" shrinkToFit="1" readingOrder="1"/>
    </xf>
    <xf numFmtId="0" fontId="10" fillId="0" borderId="1" xfId="0" applyFont="1" applyBorder="1" applyAlignment="1">
      <alignment horizontal="left" vertical="center"/>
    </xf>
    <xf numFmtId="0" fontId="68" fillId="0" borderId="4" xfId="0" applyNumberFormat="1" applyFont="1" applyBorder="1" applyAlignment="1">
      <alignment horizontal="center" vertical="top" wrapText="1" shrinkToFit="1" readingOrder="1"/>
    </xf>
    <xf numFmtId="0" fontId="68" fillId="0" borderId="7" xfId="0" applyNumberFormat="1" applyFont="1" applyBorder="1" applyAlignment="1">
      <alignment horizontal="center" vertical="top" wrapText="1" shrinkToFit="1" readingOrder="1"/>
    </xf>
    <xf numFmtId="0" fontId="68" fillId="0" borderId="5" xfId="0" applyNumberFormat="1" applyFont="1" applyBorder="1" applyAlignment="1">
      <alignment horizontal="center" vertical="top" wrapText="1" shrinkToFit="1" readingOrder="1"/>
    </xf>
    <xf numFmtId="0" fontId="68" fillId="0" borderId="4" xfId="0" applyNumberFormat="1" applyFont="1" applyBorder="1" applyAlignment="1">
      <alignment horizontal="center" wrapText="1" shrinkToFit="1" readingOrder="1"/>
    </xf>
    <xf numFmtId="0" fontId="68" fillId="0" borderId="5" xfId="0" applyNumberFormat="1" applyFont="1" applyBorder="1" applyAlignment="1">
      <alignment horizontal="center" wrapText="1" shrinkToFit="1" readingOrder="1"/>
    </xf>
    <xf numFmtId="0" fontId="5" fillId="0" borderId="2" xfId="0" applyFont="1" applyBorder="1" applyAlignment="1">
      <alignment horizontal="center"/>
    </xf>
    <xf numFmtId="0" fontId="53" fillId="0" borderId="1" xfId="6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164" fontId="10" fillId="2" borderId="0" xfId="0" applyNumberFormat="1" applyFont="1" applyFill="1" applyBorder="1" applyAlignment="1">
      <alignment horizontal="right"/>
    </xf>
    <xf numFmtId="164" fontId="10" fillId="2" borderId="0" xfId="0" applyNumberFormat="1" applyFont="1" applyFill="1" applyBorder="1"/>
    <xf numFmtId="1" fontId="11" fillId="0" borderId="2" xfId="0" applyNumberFormat="1" applyFont="1" applyBorder="1" applyAlignment="1">
      <alignment vertical="center"/>
    </xf>
    <xf numFmtId="1" fontId="16" fillId="0" borderId="2" xfId="0" applyNumberFormat="1" applyFont="1" applyBorder="1" applyAlignment="1">
      <alignment vertical="center"/>
    </xf>
    <xf numFmtId="1" fontId="10" fillId="0" borderId="2" xfId="0" applyNumberFormat="1" applyFont="1" applyBorder="1" applyAlignment="1">
      <alignment vertical="center"/>
    </xf>
    <xf numFmtId="49" fontId="26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 wrapText="1"/>
    </xf>
  </cellXfs>
  <cellStyles count="10">
    <cellStyle name="Normal 2" xfId="1"/>
    <cellStyle name="Normal 2 2" xfId="6"/>
    <cellStyle name="Normal 2 3" xfId="8"/>
    <cellStyle name="Normal 3" xfId="7"/>
    <cellStyle name="Normal_Sheet1" xfId="3"/>
    <cellStyle name="Обычный" xfId="0" builtinId="0"/>
    <cellStyle name="Обычный 2" xfId="5"/>
    <cellStyle name="Обычный 2 2" xfId="2"/>
    <cellStyle name="Обычный 4" xfId="9"/>
    <cellStyle name="Финансовый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93"/>
  <sheetViews>
    <sheetView topLeftCell="F1" zoomScale="90" zoomScaleNormal="90" workbookViewId="0">
      <selection activeCell="L1" sqref="L1:T70"/>
    </sheetView>
  </sheetViews>
  <sheetFormatPr defaultRowHeight="15"/>
  <cols>
    <col min="1" max="1" width="5" style="432" customWidth="1"/>
    <col min="2" max="2" width="5" style="937" customWidth="1"/>
    <col min="3" max="3" width="30.7109375" customWidth="1"/>
    <col min="4" max="4" width="6.42578125" customWidth="1"/>
    <col min="5" max="5" width="7.5703125" customWidth="1"/>
    <col min="6" max="6" width="8.42578125" customWidth="1"/>
    <col min="7" max="7" width="11.5703125" customWidth="1"/>
    <col min="8" max="8" width="10.5703125" customWidth="1"/>
    <col min="9" max="9" width="15.28515625" customWidth="1"/>
    <col min="10" max="10" width="11.28515625" customWidth="1"/>
    <col min="11" max="11" width="15.140625" customWidth="1"/>
    <col min="12" max="12" width="15" customWidth="1"/>
    <col min="13" max="13" width="22.140625" customWidth="1"/>
    <col min="14" max="14" width="19.5703125" customWidth="1"/>
    <col min="15" max="15" width="11.5703125" customWidth="1"/>
    <col min="16" max="16" width="15" customWidth="1"/>
    <col min="17" max="17" width="14.5703125" customWidth="1"/>
    <col min="19" max="19" width="11" customWidth="1"/>
  </cols>
  <sheetData>
    <row r="1" spans="1:21" ht="20.25" customHeight="1">
      <c r="H1" s="1082" t="s">
        <v>672</v>
      </c>
      <c r="I1" s="1082"/>
      <c r="J1" s="1082"/>
      <c r="K1" s="1082"/>
      <c r="L1" s="632" t="s">
        <v>3432</v>
      </c>
      <c r="M1" s="632"/>
      <c r="N1" s="632"/>
      <c r="O1" s="632"/>
      <c r="P1" s="632"/>
      <c r="Q1" s="632"/>
      <c r="R1" s="632"/>
      <c r="S1" s="632"/>
      <c r="T1" s="632"/>
      <c r="U1" s="632"/>
    </row>
    <row r="2" spans="1:21" ht="32.25" customHeight="1">
      <c r="A2" s="433" t="s">
        <v>671</v>
      </c>
      <c r="B2" s="433"/>
      <c r="C2" s="147"/>
      <c r="D2" s="147"/>
      <c r="E2" s="147"/>
      <c r="F2" s="147"/>
      <c r="G2" s="147"/>
      <c r="H2" s="1081" t="s">
        <v>4087</v>
      </c>
      <c r="I2" s="1081"/>
      <c r="J2" s="1081"/>
      <c r="K2" s="1081"/>
      <c r="L2" s="632"/>
      <c r="M2" s="632"/>
      <c r="N2" s="632"/>
      <c r="O2" s="632"/>
      <c r="P2" s="632"/>
      <c r="Q2" s="632"/>
      <c r="R2" s="632"/>
      <c r="S2" s="632"/>
      <c r="T2" s="632"/>
      <c r="U2" s="632"/>
    </row>
    <row r="3" spans="1:21" ht="23.25" customHeight="1">
      <c r="A3" s="433"/>
      <c r="B3" s="433"/>
      <c r="C3" s="1094" t="s">
        <v>3703</v>
      </c>
      <c r="D3" s="1094"/>
      <c r="E3" s="1094"/>
      <c r="F3" s="1094"/>
      <c r="G3" s="1094"/>
      <c r="H3" s="1094"/>
      <c r="I3" s="1094"/>
      <c r="J3" s="1094"/>
      <c r="K3" s="614"/>
      <c r="L3" s="633" t="s">
        <v>3433</v>
      </c>
      <c r="M3" s="633" t="s">
        <v>3434</v>
      </c>
      <c r="N3" s="1053" t="s">
        <v>3435</v>
      </c>
      <c r="O3" s="1054"/>
      <c r="P3" s="1055"/>
      <c r="Q3" s="634" t="s">
        <v>3436</v>
      </c>
      <c r="R3" s="635"/>
      <c r="S3" s="635"/>
      <c r="T3" s="636"/>
    </row>
    <row r="4" spans="1:21" ht="19.5" customHeight="1">
      <c r="A4" s="1088" t="s">
        <v>0</v>
      </c>
      <c r="B4" s="1088"/>
      <c r="C4" s="1088"/>
      <c r="D4" s="1088"/>
      <c r="E4" s="1088"/>
      <c r="F4" s="1088"/>
      <c r="G4" s="1088"/>
      <c r="H4" s="1088"/>
      <c r="I4" s="1088"/>
      <c r="J4" s="1088"/>
      <c r="K4" s="1088"/>
      <c r="L4" s="637"/>
      <c r="M4" s="637"/>
      <c r="N4" s="1056" t="s">
        <v>318</v>
      </c>
      <c r="O4" s="1058" t="s">
        <v>3437</v>
      </c>
      <c r="P4" s="1059"/>
      <c r="Q4" s="633" t="s">
        <v>318</v>
      </c>
      <c r="R4" s="1058" t="s">
        <v>3437</v>
      </c>
      <c r="S4" s="1060"/>
      <c r="T4" s="1059"/>
    </row>
    <row r="5" spans="1:21" ht="89.25">
      <c r="A5" s="1089" t="s">
        <v>1</v>
      </c>
      <c r="B5" s="935"/>
      <c r="C5" s="1090" t="s">
        <v>2</v>
      </c>
      <c r="D5" s="1090" t="s">
        <v>3</v>
      </c>
      <c r="E5" s="1090" t="s">
        <v>4</v>
      </c>
      <c r="F5" s="1090" t="s">
        <v>5</v>
      </c>
      <c r="G5" s="1090" t="s">
        <v>6</v>
      </c>
      <c r="H5" s="1092" t="s">
        <v>7</v>
      </c>
      <c r="I5" s="1093"/>
      <c r="J5" s="1092" t="s">
        <v>8</v>
      </c>
      <c r="K5" s="1093"/>
      <c r="L5" s="638"/>
      <c r="M5" s="638"/>
      <c r="N5" s="1057"/>
      <c r="O5" s="639" t="s">
        <v>3438</v>
      </c>
      <c r="P5" s="639" t="s">
        <v>3439</v>
      </c>
      <c r="Q5" s="638"/>
      <c r="R5" s="639" t="s">
        <v>3438</v>
      </c>
      <c r="S5" s="639" t="s">
        <v>3439</v>
      </c>
      <c r="T5" s="639" t="s">
        <v>3440</v>
      </c>
    </row>
    <row r="6" spans="1:21" ht="30">
      <c r="A6" s="1089"/>
      <c r="B6" s="936"/>
      <c r="C6" s="1091"/>
      <c r="D6" s="1091"/>
      <c r="E6" s="1091"/>
      <c r="F6" s="1091"/>
      <c r="G6" s="1091"/>
      <c r="H6" s="2" t="s">
        <v>9</v>
      </c>
      <c r="I6" s="2" t="s">
        <v>10</v>
      </c>
      <c r="J6" s="2" t="s">
        <v>11</v>
      </c>
      <c r="K6" s="2" t="s">
        <v>10</v>
      </c>
      <c r="L6" s="954">
        <v>1</v>
      </c>
      <c r="M6" s="954">
        <v>2</v>
      </c>
      <c r="N6" s="954">
        <v>3</v>
      </c>
      <c r="O6" s="954">
        <v>4</v>
      </c>
      <c r="P6" s="954">
        <v>5</v>
      </c>
      <c r="Q6" s="954">
        <v>6</v>
      </c>
      <c r="R6" s="954">
        <v>7</v>
      </c>
      <c r="S6" s="954">
        <v>8</v>
      </c>
      <c r="T6" s="954">
        <v>9</v>
      </c>
    </row>
    <row r="7" spans="1:21" ht="25.5">
      <c r="A7" s="420">
        <v>1</v>
      </c>
      <c r="B7" s="938">
        <v>1</v>
      </c>
      <c r="C7" s="3" t="s">
        <v>12</v>
      </c>
      <c r="D7" s="4">
        <v>1934</v>
      </c>
      <c r="E7" s="4">
        <v>1934</v>
      </c>
      <c r="F7" s="5" t="s">
        <v>13</v>
      </c>
      <c r="G7" s="966">
        <v>1266100</v>
      </c>
      <c r="H7" s="4">
        <v>1</v>
      </c>
      <c r="I7" s="7">
        <f>SUM(G7*H7)</f>
        <v>1266100</v>
      </c>
      <c r="J7" s="7">
        <v>1</v>
      </c>
      <c r="K7" s="7">
        <f>I7</f>
        <v>1266100</v>
      </c>
      <c r="L7" s="640" t="s">
        <v>3441</v>
      </c>
      <c r="M7" s="641">
        <v>900005001186</v>
      </c>
      <c r="N7" s="642">
        <v>380000</v>
      </c>
      <c r="O7" s="643">
        <v>380000</v>
      </c>
      <c r="P7" s="643"/>
      <c r="Q7" s="955"/>
      <c r="R7" s="644"/>
      <c r="S7" s="644"/>
      <c r="T7" s="644"/>
    </row>
    <row r="8" spans="1:21" ht="15.75">
      <c r="A8" s="420">
        <v>2</v>
      </c>
      <c r="B8" s="938">
        <v>2</v>
      </c>
      <c r="C8" s="3" t="s">
        <v>14</v>
      </c>
      <c r="D8" s="4">
        <v>1974</v>
      </c>
      <c r="E8" s="4">
        <v>1974</v>
      </c>
      <c r="F8" s="5" t="s">
        <v>13</v>
      </c>
      <c r="G8" s="966">
        <f>H8*I8</f>
        <v>119476030</v>
      </c>
      <c r="H8" s="4">
        <v>1</v>
      </c>
      <c r="I8" s="7">
        <v>119476030</v>
      </c>
      <c r="J8" s="7">
        <v>1</v>
      </c>
      <c r="K8" s="7">
        <f>H8*I8</f>
        <v>119476030</v>
      </c>
      <c r="L8" s="1061" t="s">
        <v>3442</v>
      </c>
      <c r="M8" s="1062"/>
      <c r="N8" s="1063"/>
      <c r="O8" s="559">
        <f>SUM(N7:N7)</f>
        <v>380000</v>
      </c>
      <c r="P8" s="559"/>
      <c r="Q8" s="559">
        <f>SUM(P7:P7)</f>
        <v>0</v>
      </c>
      <c r="R8" s="645"/>
      <c r="S8" s="645"/>
      <c r="T8" s="645"/>
      <c r="U8" s="645"/>
    </row>
    <row r="9" spans="1:21" ht="15.75">
      <c r="A9" s="420">
        <v>3</v>
      </c>
      <c r="B9" s="938">
        <v>3</v>
      </c>
      <c r="C9" s="3" t="s">
        <v>15</v>
      </c>
      <c r="D9" s="4">
        <v>1979</v>
      </c>
      <c r="E9" s="4">
        <v>2002</v>
      </c>
      <c r="F9" s="5" t="s">
        <v>13</v>
      </c>
      <c r="G9" s="966">
        <v>1823600</v>
      </c>
      <c r="H9" s="4">
        <v>1</v>
      </c>
      <c r="I9" s="7">
        <f t="shared" ref="I9:I73" si="0">SUM(G9*H9)</f>
        <v>1823600</v>
      </c>
      <c r="J9" s="7">
        <v>1</v>
      </c>
      <c r="K9" s="7">
        <f>I9</f>
        <v>1823600</v>
      </c>
    </row>
    <row r="10" spans="1:21" ht="15.75">
      <c r="A10" s="420">
        <v>4</v>
      </c>
      <c r="B10" s="938">
        <v>4</v>
      </c>
      <c r="C10" s="3" t="s">
        <v>16</v>
      </c>
      <c r="D10" s="4">
        <v>1979</v>
      </c>
      <c r="E10" s="4">
        <v>2002</v>
      </c>
      <c r="F10" s="5" t="s">
        <v>13</v>
      </c>
      <c r="G10" s="966">
        <v>339600</v>
      </c>
      <c r="H10" s="4">
        <v>1</v>
      </c>
      <c r="I10" s="7">
        <f t="shared" si="0"/>
        <v>339600</v>
      </c>
      <c r="J10" s="7">
        <v>1</v>
      </c>
      <c r="K10" s="7">
        <f t="shared" ref="K10:K73" si="1">I10</f>
        <v>339600</v>
      </c>
      <c r="L10" s="632" t="s">
        <v>3443</v>
      </c>
      <c r="M10" s="632"/>
      <c r="N10" s="632"/>
      <c r="O10" s="632"/>
      <c r="P10" s="632"/>
      <c r="Q10" s="632"/>
      <c r="R10" s="632"/>
      <c r="S10" s="632"/>
      <c r="T10" s="632"/>
      <c r="U10" s="632"/>
    </row>
    <row r="11" spans="1:21" ht="15.75">
      <c r="A11" s="420">
        <v>5</v>
      </c>
      <c r="B11" s="938">
        <v>5</v>
      </c>
      <c r="C11" s="3" t="s">
        <v>17</v>
      </c>
      <c r="D11" s="4">
        <v>1985</v>
      </c>
      <c r="E11" s="4">
        <v>2002</v>
      </c>
      <c r="F11" s="5" t="s">
        <v>13</v>
      </c>
      <c r="G11" s="966">
        <v>175459135</v>
      </c>
      <c r="H11" s="4">
        <v>1</v>
      </c>
      <c r="I11" s="6">
        <f>H11*G11</f>
        <v>175459135</v>
      </c>
      <c r="J11" s="7">
        <v>1</v>
      </c>
      <c r="K11" s="6">
        <f>H11*I11</f>
        <v>175459135</v>
      </c>
      <c r="L11" s="632"/>
      <c r="M11" s="632"/>
      <c r="N11" s="632"/>
      <c r="O11" s="632"/>
      <c r="P11" s="632"/>
      <c r="Q11" s="632"/>
      <c r="R11" s="632"/>
      <c r="S11" s="632"/>
      <c r="T11" s="632"/>
      <c r="U11" s="632"/>
    </row>
    <row r="12" spans="1:21" ht="15.75">
      <c r="A12" s="420">
        <v>6</v>
      </c>
      <c r="B12" s="938">
        <v>6</v>
      </c>
      <c r="C12" s="3" t="s">
        <v>18</v>
      </c>
      <c r="D12" s="938">
        <v>2021</v>
      </c>
      <c r="E12" s="4">
        <v>2021</v>
      </c>
      <c r="F12" s="5" t="s">
        <v>13</v>
      </c>
      <c r="G12" s="966">
        <v>14324246</v>
      </c>
      <c r="H12" s="4">
        <v>1</v>
      </c>
      <c r="I12" s="6">
        <v>14324246</v>
      </c>
      <c r="J12" s="7">
        <v>1</v>
      </c>
      <c r="K12" s="6">
        <f>H12*I12</f>
        <v>14324246</v>
      </c>
      <c r="L12" s="1056" t="s">
        <v>3444</v>
      </c>
      <c r="M12" s="1056" t="s">
        <v>3445</v>
      </c>
      <c r="N12" s="1065" t="s">
        <v>3435</v>
      </c>
      <c r="O12" s="1065"/>
      <c r="P12" s="1065"/>
      <c r="Q12" s="1065" t="s">
        <v>3436</v>
      </c>
      <c r="R12" s="1065"/>
      <c r="S12" s="1065"/>
      <c r="T12" s="1065"/>
    </row>
    <row r="13" spans="1:21" ht="15.75">
      <c r="A13" s="938">
        <v>7</v>
      </c>
      <c r="B13" s="938">
        <v>7</v>
      </c>
      <c r="C13" s="3" t="s">
        <v>19</v>
      </c>
      <c r="D13" s="4">
        <v>2006</v>
      </c>
      <c r="E13" s="4">
        <v>2006</v>
      </c>
      <c r="F13" s="5" t="s">
        <v>13</v>
      </c>
      <c r="G13" s="966">
        <v>39241180</v>
      </c>
      <c r="H13" s="4">
        <v>1</v>
      </c>
      <c r="I13" s="6">
        <v>39241180</v>
      </c>
      <c r="J13" s="7">
        <v>1</v>
      </c>
      <c r="K13" s="7">
        <f t="shared" si="1"/>
        <v>39241180</v>
      </c>
      <c r="L13" s="1064"/>
      <c r="M13" s="1064"/>
      <c r="N13" s="1056" t="s">
        <v>318</v>
      </c>
      <c r="O13" s="1066" t="s">
        <v>3437</v>
      </c>
      <c r="P13" s="1066"/>
      <c r="Q13" s="1056" t="s">
        <v>318</v>
      </c>
      <c r="R13" s="1066" t="s">
        <v>3437</v>
      </c>
      <c r="S13" s="1066"/>
      <c r="T13" s="1066"/>
    </row>
    <row r="14" spans="1:21" ht="69.75" customHeight="1">
      <c r="A14" s="995">
        <v>8</v>
      </c>
      <c r="B14" s="995">
        <v>8</v>
      </c>
      <c r="C14" s="3" t="s">
        <v>20</v>
      </c>
      <c r="D14" s="4">
        <v>1984</v>
      </c>
      <c r="E14" s="4">
        <v>1986</v>
      </c>
      <c r="F14" s="5" t="s">
        <v>13</v>
      </c>
      <c r="G14" s="966">
        <v>402200700</v>
      </c>
      <c r="H14" s="4">
        <v>1</v>
      </c>
      <c r="I14" s="7">
        <f t="shared" si="0"/>
        <v>402200700</v>
      </c>
      <c r="J14" s="7">
        <v>1</v>
      </c>
      <c r="K14" s="7">
        <f>H14*I14</f>
        <v>402200700</v>
      </c>
      <c r="L14" s="1057"/>
      <c r="M14" s="1057"/>
      <c r="N14" s="1057"/>
      <c r="O14" s="639" t="s">
        <v>3446</v>
      </c>
      <c r="P14" s="639" t="s">
        <v>3447</v>
      </c>
      <c r="Q14" s="1057"/>
      <c r="R14" s="639" t="s">
        <v>3446</v>
      </c>
      <c r="S14" s="639" t="s">
        <v>3447</v>
      </c>
      <c r="T14" s="639" t="s">
        <v>3440</v>
      </c>
    </row>
    <row r="15" spans="1:21" ht="16.5" customHeight="1">
      <c r="A15" s="995">
        <v>9</v>
      </c>
      <c r="B15" s="995">
        <v>9</v>
      </c>
      <c r="C15" s="3" t="s">
        <v>21</v>
      </c>
      <c r="D15" s="4">
        <v>1972</v>
      </c>
      <c r="E15" s="4">
        <v>1977</v>
      </c>
      <c r="F15" s="5" t="s">
        <v>13</v>
      </c>
      <c r="G15" s="966">
        <f>H15*I15</f>
        <v>190658500</v>
      </c>
      <c r="H15" s="4">
        <v>1</v>
      </c>
      <c r="I15" s="7">
        <v>190658500</v>
      </c>
      <c r="J15" s="7">
        <v>1</v>
      </c>
      <c r="K15" s="7">
        <f>H15*I15</f>
        <v>190658500</v>
      </c>
      <c r="L15" s="648">
        <v>1</v>
      </c>
      <c r="M15" s="954">
        <v>2</v>
      </c>
      <c r="N15" s="954">
        <v>3</v>
      </c>
      <c r="O15" s="954">
        <v>4</v>
      </c>
      <c r="P15" s="954">
        <v>5</v>
      </c>
      <c r="Q15" s="954">
        <v>6</v>
      </c>
      <c r="R15" s="954">
        <v>7</v>
      </c>
      <c r="S15" s="954">
        <v>8</v>
      </c>
      <c r="T15" s="954">
        <v>9</v>
      </c>
    </row>
    <row r="16" spans="1:21" ht="30" customHeight="1">
      <c r="A16" s="995">
        <v>10</v>
      </c>
      <c r="B16" s="995">
        <v>10</v>
      </c>
      <c r="C16" s="3" t="s">
        <v>22</v>
      </c>
      <c r="D16" s="938">
        <v>2020</v>
      </c>
      <c r="E16" s="4">
        <v>2020</v>
      </c>
      <c r="F16" s="5" t="s">
        <v>13</v>
      </c>
      <c r="G16" s="966">
        <v>11299700</v>
      </c>
      <c r="H16" s="4">
        <v>1</v>
      </c>
      <c r="I16" s="7">
        <f>H16*G16</f>
        <v>11299700</v>
      </c>
      <c r="J16" s="7">
        <v>1</v>
      </c>
      <c r="K16" s="7">
        <f>H16*I16</f>
        <v>11299700</v>
      </c>
      <c r="L16" s="994" t="s">
        <v>3448</v>
      </c>
      <c r="M16" s="649">
        <v>900008000490</v>
      </c>
      <c r="N16" s="650">
        <v>1897058</v>
      </c>
      <c r="O16" s="650">
        <v>1897058</v>
      </c>
      <c r="P16" s="954"/>
      <c r="Q16" s="651"/>
      <c r="R16" s="954"/>
      <c r="S16" s="954"/>
      <c r="T16" s="954"/>
    </row>
    <row r="17" spans="1:20" ht="28.5" customHeight="1">
      <c r="A17" s="995">
        <v>11</v>
      </c>
      <c r="B17" s="995">
        <v>11</v>
      </c>
      <c r="C17" s="3" t="s">
        <v>23</v>
      </c>
      <c r="D17" s="4">
        <v>1977</v>
      </c>
      <c r="E17" s="4">
        <v>1997</v>
      </c>
      <c r="F17" s="5" t="s">
        <v>13</v>
      </c>
      <c r="G17" s="974">
        <v>15924500</v>
      </c>
      <c r="H17" s="4">
        <v>1</v>
      </c>
      <c r="I17" s="7">
        <f t="shared" si="0"/>
        <v>15924500</v>
      </c>
      <c r="J17" s="7">
        <v>1</v>
      </c>
      <c r="K17" s="7">
        <f t="shared" si="1"/>
        <v>15924500</v>
      </c>
      <c r="L17" s="640" t="s">
        <v>3449</v>
      </c>
      <c r="M17" s="652">
        <v>2473700611340000</v>
      </c>
      <c r="N17" s="642">
        <v>620177</v>
      </c>
      <c r="O17" s="643">
        <f>N17</f>
        <v>620177</v>
      </c>
      <c r="P17" s="157"/>
      <c r="Q17" s="955"/>
      <c r="R17" s="644"/>
      <c r="S17" s="644"/>
      <c r="T17" s="644"/>
    </row>
    <row r="18" spans="1:20" ht="26.25" customHeight="1">
      <c r="A18" s="995">
        <v>12</v>
      </c>
      <c r="B18" s="995">
        <v>12</v>
      </c>
      <c r="C18" s="3" t="s">
        <v>24</v>
      </c>
      <c r="D18" s="4">
        <v>1976</v>
      </c>
      <c r="E18" s="4">
        <v>2010</v>
      </c>
      <c r="F18" s="5" t="s">
        <v>13</v>
      </c>
      <c r="G18" s="966">
        <v>5715800</v>
      </c>
      <c r="H18" s="4">
        <v>1</v>
      </c>
      <c r="I18" s="7">
        <f t="shared" si="0"/>
        <v>5715800</v>
      </c>
      <c r="J18" s="7">
        <v>1</v>
      </c>
      <c r="K18" s="7">
        <f t="shared" si="1"/>
        <v>5715800</v>
      </c>
      <c r="L18" s="653" t="s">
        <v>3450</v>
      </c>
      <c r="M18" s="652">
        <v>2474610006034400</v>
      </c>
      <c r="N18" s="654">
        <v>1524258</v>
      </c>
      <c r="O18" s="643">
        <v>1524258</v>
      </c>
      <c r="P18" s="157"/>
      <c r="Q18" s="955"/>
      <c r="R18" s="644"/>
      <c r="S18" s="644"/>
      <c r="T18" s="644"/>
    </row>
    <row r="19" spans="1:20" ht="27.75" customHeight="1">
      <c r="A19" s="995">
        <v>13</v>
      </c>
      <c r="B19" s="995">
        <v>13</v>
      </c>
      <c r="C19" s="3" t="s">
        <v>25</v>
      </c>
      <c r="D19" s="4">
        <v>1978</v>
      </c>
      <c r="E19" s="4">
        <v>2006</v>
      </c>
      <c r="F19" s="5" t="s">
        <v>13</v>
      </c>
      <c r="G19" s="966">
        <v>9611700</v>
      </c>
      <c r="H19" s="4">
        <v>1</v>
      </c>
      <c r="I19" s="7">
        <f t="shared" si="0"/>
        <v>9611700</v>
      </c>
      <c r="J19" s="7">
        <v>1</v>
      </c>
      <c r="K19" s="7">
        <f t="shared" si="1"/>
        <v>9611700</v>
      </c>
      <c r="L19" s="655" t="s">
        <v>3451</v>
      </c>
      <c r="M19" s="656">
        <v>1930004268280100</v>
      </c>
      <c r="N19" s="657">
        <v>28656</v>
      </c>
      <c r="O19" s="657">
        <f>N19</f>
        <v>28656</v>
      </c>
      <c r="P19" s="954"/>
      <c r="Q19" s="954"/>
      <c r="R19" s="956"/>
      <c r="S19" s="954"/>
      <c r="T19" s="954"/>
    </row>
    <row r="20" spans="1:20" ht="28.5" customHeight="1">
      <c r="A20" s="995">
        <v>14</v>
      </c>
      <c r="B20" s="995">
        <v>14</v>
      </c>
      <c r="C20" s="3" t="s">
        <v>26</v>
      </c>
      <c r="D20" s="4">
        <v>1978</v>
      </c>
      <c r="E20" s="4">
        <v>2006</v>
      </c>
      <c r="F20" s="5" t="s">
        <v>13</v>
      </c>
      <c r="G20" s="966">
        <v>3937200</v>
      </c>
      <c r="H20" s="4">
        <v>1</v>
      </c>
      <c r="I20" s="7">
        <f t="shared" si="0"/>
        <v>3937200</v>
      </c>
      <c r="J20" s="7">
        <v>1</v>
      </c>
      <c r="K20" s="7">
        <f t="shared" si="1"/>
        <v>3937200</v>
      </c>
      <c r="L20" s="659" t="s">
        <v>3452</v>
      </c>
      <c r="M20" s="660">
        <v>163004038879</v>
      </c>
      <c r="N20" s="661">
        <v>120204</v>
      </c>
      <c r="O20" s="643">
        <f>N20</f>
        <v>120204</v>
      </c>
      <c r="P20" s="645"/>
      <c r="Q20" s="645"/>
      <c r="R20" s="645"/>
      <c r="S20" s="645"/>
      <c r="T20" s="645"/>
    </row>
    <row r="21" spans="1:20" ht="27" customHeight="1">
      <c r="A21" s="995">
        <v>15</v>
      </c>
      <c r="B21" s="995">
        <v>15</v>
      </c>
      <c r="C21" s="3" t="s">
        <v>27</v>
      </c>
      <c r="D21" s="938">
        <v>1997</v>
      </c>
      <c r="E21" s="4">
        <v>1997</v>
      </c>
      <c r="F21" s="5" t="s">
        <v>13</v>
      </c>
      <c r="G21" s="966">
        <v>66664000</v>
      </c>
      <c r="H21" s="4">
        <v>1</v>
      </c>
      <c r="I21" s="7">
        <f>SUM(G21*H21)</f>
        <v>66664000</v>
      </c>
      <c r="J21" s="7">
        <v>1</v>
      </c>
      <c r="K21" s="7">
        <f>H21*I21</f>
        <v>66664000</v>
      </c>
      <c r="L21" s="659" t="s">
        <v>3453</v>
      </c>
      <c r="M21" s="662">
        <v>11500351562015</v>
      </c>
      <c r="N21" s="661">
        <v>69513</v>
      </c>
      <c r="O21" s="643">
        <v>69513</v>
      </c>
      <c r="P21" s="645"/>
      <c r="Q21" s="645"/>
      <c r="R21" s="645"/>
      <c r="S21" s="645"/>
      <c r="T21" s="645"/>
    </row>
    <row r="22" spans="1:20" ht="27" customHeight="1">
      <c r="A22" s="995">
        <v>16</v>
      </c>
      <c r="B22" s="995">
        <v>16</v>
      </c>
      <c r="C22" s="3" t="s">
        <v>28</v>
      </c>
      <c r="D22" s="4">
        <v>2010</v>
      </c>
      <c r="E22" s="4">
        <v>2010</v>
      </c>
      <c r="F22" s="5" t="s">
        <v>13</v>
      </c>
      <c r="G22" s="966">
        <v>23254300</v>
      </c>
      <c r="H22" s="4">
        <v>1</v>
      </c>
      <c r="I22" s="7">
        <f t="shared" si="0"/>
        <v>23254300</v>
      </c>
      <c r="J22" s="7">
        <v>1</v>
      </c>
      <c r="K22" s="7">
        <f t="shared" si="1"/>
        <v>23254300</v>
      </c>
      <c r="L22" s="659" t="s">
        <v>3454</v>
      </c>
      <c r="M22" s="662">
        <v>220189870276000</v>
      </c>
      <c r="N22" s="661">
        <v>20000</v>
      </c>
      <c r="O22" s="643">
        <f t="shared" ref="O22" si="2">N22</f>
        <v>20000</v>
      </c>
      <c r="P22" s="645"/>
      <c r="Q22" s="645"/>
      <c r="R22" s="645"/>
      <c r="S22" s="645"/>
      <c r="T22" s="645"/>
    </row>
    <row r="23" spans="1:20" ht="31.5" customHeight="1">
      <c r="A23" s="995">
        <v>17</v>
      </c>
      <c r="B23" s="995">
        <v>17</v>
      </c>
      <c r="C23" s="9" t="s">
        <v>29</v>
      </c>
      <c r="D23" s="10">
        <v>1957</v>
      </c>
      <c r="E23" s="10">
        <v>1992</v>
      </c>
      <c r="F23" s="10" t="s">
        <v>13</v>
      </c>
      <c r="G23" s="975">
        <v>76261300</v>
      </c>
      <c r="H23" s="10">
        <v>1</v>
      </c>
      <c r="I23" s="11">
        <f>SUM(G23*H23)</f>
        <v>76261300</v>
      </c>
      <c r="J23" s="6">
        <f t="shared" ref="J23:K25" si="3">SUM(H23)</f>
        <v>1</v>
      </c>
      <c r="K23" s="11">
        <f t="shared" si="3"/>
        <v>76261300</v>
      </c>
      <c r="L23" s="659" t="s">
        <v>3728</v>
      </c>
      <c r="M23" s="662" t="s">
        <v>3455</v>
      </c>
      <c r="N23" s="661">
        <v>12000</v>
      </c>
      <c r="O23" s="643">
        <v>12000</v>
      </c>
      <c r="P23" s="645"/>
      <c r="Q23" s="645"/>
      <c r="R23" s="645"/>
      <c r="S23" s="645"/>
      <c r="T23" s="645"/>
    </row>
    <row r="24" spans="1:20" ht="30.75" customHeight="1">
      <c r="A24" s="995">
        <v>18</v>
      </c>
      <c r="B24" s="995">
        <v>18</v>
      </c>
      <c r="C24" s="9" t="s">
        <v>30</v>
      </c>
      <c r="D24" s="10">
        <v>1992</v>
      </c>
      <c r="E24" s="10">
        <v>1992</v>
      </c>
      <c r="F24" s="10" t="s">
        <v>13</v>
      </c>
      <c r="G24" s="975">
        <v>461400</v>
      </c>
      <c r="H24" s="10">
        <v>1</v>
      </c>
      <c r="I24" s="11">
        <f>SUM(G24*H24)</f>
        <v>461400</v>
      </c>
      <c r="J24" s="6">
        <f t="shared" si="3"/>
        <v>1</v>
      </c>
      <c r="K24" s="11">
        <f t="shared" si="3"/>
        <v>461400</v>
      </c>
      <c r="L24" s="659" t="s">
        <v>3729</v>
      </c>
      <c r="M24" s="662">
        <v>220189821063000</v>
      </c>
      <c r="N24" s="661">
        <v>50000</v>
      </c>
      <c r="O24" s="643">
        <v>50000</v>
      </c>
      <c r="P24" s="645"/>
      <c r="Q24" s="645"/>
      <c r="R24" s="645"/>
      <c r="S24" s="645"/>
      <c r="T24" s="645"/>
    </row>
    <row r="25" spans="1:20" ht="32.25" customHeight="1">
      <c r="A25" s="995">
        <v>19</v>
      </c>
      <c r="B25" s="995">
        <v>19</v>
      </c>
      <c r="C25" s="9" t="s">
        <v>31</v>
      </c>
      <c r="D25" s="10">
        <v>1992</v>
      </c>
      <c r="E25" s="10">
        <v>1992</v>
      </c>
      <c r="F25" s="10" t="s">
        <v>13</v>
      </c>
      <c r="G25" s="975">
        <v>595700</v>
      </c>
      <c r="H25" s="10">
        <v>1</v>
      </c>
      <c r="I25" s="11">
        <f>SUM(G25*H25)</f>
        <v>595700</v>
      </c>
      <c r="J25" s="6">
        <f t="shared" si="3"/>
        <v>1</v>
      </c>
      <c r="K25" s="11">
        <f t="shared" si="3"/>
        <v>595700</v>
      </c>
      <c r="L25" s="659" t="s">
        <v>3780</v>
      </c>
      <c r="M25" s="662">
        <v>220189870219000</v>
      </c>
      <c r="N25" s="661">
        <v>298090</v>
      </c>
      <c r="O25" s="643">
        <v>298090</v>
      </c>
      <c r="P25" s="645"/>
      <c r="Q25" s="645"/>
      <c r="R25" s="645"/>
      <c r="S25" s="645"/>
      <c r="T25" s="645"/>
    </row>
    <row r="26" spans="1:20" ht="25.5">
      <c r="A26" s="995">
        <v>20</v>
      </c>
      <c r="B26" s="995">
        <v>20</v>
      </c>
      <c r="C26" s="12" t="s">
        <v>32</v>
      </c>
      <c r="D26" s="12"/>
      <c r="E26" s="13">
        <v>2003</v>
      </c>
      <c r="F26" s="14" t="s">
        <v>13</v>
      </c>
      <c r="G26" s="406">
        <v>35000</v>
      </c>
      <c r="H26" s="13">
        <v>1</v>
      </c>
      <c r="I26" s="7">
        <f>SUM(G26*H26)</f>
        <v>35000</v>
      </c>
      <c r="J26" s="16">
        <v>1</v>
      </c>
      <c r="K26" s="7">
        <f>I26</f>
        <v>35000</v>
      </c>
      <c r="L26" s="157" t="s">
        <v>3456</v>
      </c>
      <c r="M26" s="663">
        <v>1570076653810100</v>
      </c>
      <c r="N26" s="661">
        <v>12000</v>
      </c>
      <c r="O26" s="643">
        <f t="shared" ref="O26:O38" si="4">N26</f>
        <v>12000</v>
      </c>
      <c r="P26" s="645"/>
      <c r="Q26" s="645"/>
      <c r="R26" s="645"/>
      <c r="S26" s="645"/>
      <c r="T26" s="645"/>
    </row>
    <row r="27" spans="1:20" ht="25.5">
      <c r="A27" s="995">
        <v>21</v>
      </c>
      <c r="B27" s="995">
        <v>21</v>
      </c>
      <c r="C27" s="12" t="s">
        <v>33</v>
      </c>
      <c r="D27" s="12"/>
      <c r="E27" s="13">
        <v>2005</v>
      </c>
      <c r="F27" s="14" t="s">
        <v>13</v>
      </c>
      <c r="G27" s="406">
        <v>70000</v>
      </c>
      <c r="H27" s="13">
        <v>1</v>
      </c>
      <c r="I27" s="7">
        <f t="shared" si="0"/>
        <v>70000</v>
      </c>
      <c r="J27" s="16">
        <v>1</v>
      </c>
      <c r="K27" s="7">
        <f t="shared" si="1"/>
        <v>70000</v>
      </c>
      <c r="L27" s="157" t="s">
        <v>3457</v>
      </c>
      <c r="M27" s="663">
        <v>163088026394</v>
      </c>
      <c r="N27" s="661">
        <v>7000</v>
      </c>
      <c r="O27" s="643">
        <f t="shared" si="4"/>
        <v>7000</v>
      </c>
      <c r="P27" s="645"/>
      <c r="Q27" s="645"/>
      <c r="R27" s="645"/>
      <c r="S27" s="645"/>
      <c r="T27" s="645"/>
    </row>
    <row r="28" spans="1:20" ht="25.5">
      <c r="A28" s="995">
        <v>22</v>
      </c>
      <c r="B28" s="995">
        <v>22</v>
      </c>
      <c r="C28" s="12" t="s">
        <v>34</v>
      </c>
      <c r="D28" s="12"/>
      <c r="E28" s="13">
        <v>2005</v>
      </c>
      <c r="F28" s="14" t="s">
        <v>13</v>
      </c>
      <c r="G28" s="406">
        <v>70000</v>
      </c>
      <c r="H28" s="13">
        <v>1</v>
      </c>
      <c r="I28" s="7">
        <f t="shared" si="0"/>
        <v>70000</v>
      </c>
      <c r="J28" s="16">
        <v>1</v>
      </c>
      <c r="K28" s="7">
        <f t="shared" si="1"/>
        <v>70000</v>
      </c>
      <c r="L28" s="157" t="s">
        <v>3458</v>
      </c>
      <c r="M28" s="663">
        <v>2474703736780000</v>
      </c>
      <c r="N28" s="661">
        <v>80000</v>
      </c>
      <c r="O28" s="643">
        <f t="shared" si="4"/>
        <v>80000</v>
      </c>
      <c r="P28" s="645"/>
      <c r="Q28" s="645"/>
      <c r="R28" s="645"/>
      <c r="S28" s="645"/>
      <c r="T28" s="645"/>
    </row>
    <row r="29" spans="1:20" ht="25.5">
      <c r="A29" s="995">
        <v>23</v>
      </c>
      <c r="B29" s="995">
        <v>23</v>
      </c>
      <c r="C29" s="12" t="s">
        <v>35</v>
      </c>
      <c r="D29" s="12"/>
      <c r="E29" s="13">
        <v>2007</v>
      </c>
      <c r="F29" s="14" t="s">
        <v>13</v>
      </c>
      <c r="G29" s="406">
        <v>20000</v>
      </c>
      <c r="H29" s="13">
        <v>3</v>
      </c>
      <c r="I29" s="7">
        <f t="shared" si="0"/>
        <v>60000</v>
      </c>
      <c r="J29" s="16">
        <v>3</v>
      </c>
      <c r="K29" s="7">
        <f t="shared" si="1"/>
        <v>60000</v>
      </c>
      <c r="L29" s="157" t="s">
        <v>3459</v>
      </c>
      <c r="M29" s="663">
        <v>1570021620200100</v>
      </c>
      <c r="N29" s="661">
        <v>15000</v>
      </c>
      <c r="O29" s="643">
        <f t="shared" si="4"/>
        <v>15000</v>
      </c>
      <c r="P29" s="645"/>
      <c r="Q29" s="645"/>
      <c r="R29" s="645"/>
      <c r="S29" s="645"/>
      <c r="T29" s="645"/>
    </row>
    <row r="30" spans="1:20" ht="25.5">
      <c r="A30" s="995">
        <v>24</v>
      </c>
      <c r="B30" s="995">
        <v>24</v>
      </c>
      <c r="C30" s="12" t="s">
        <v>36</v>
      </c>
      <c r="D30" s="12"/>
      <c r="E30" s="13">
        <v>2008</v>
      </c>
      <c r="F30" s="14" t="s">
        <v>13</v>
      </c>
      <c r="G30" s="406">
        <v>130000</v>
      </c>
      <c r="H30" s="13">
        <v>1</v>
      </c>
      <c r="I30" s="7">
        <f>SUM(G30*H30)</f>
        <v>130000</v>
      </c>
      <c r="J30" s="16">
        <v>1</v>
      </c>
      <c r="K30" s="7">
        <f t="shared" si="1"/>
        <v>130000</v>
      </c>
      <c r="L30" s="157" t="s">
        <v>3460</v>
      </c>
      <c r="M30" s="663">
        <v>1930011980040100</v>
      </c>
      <c r="N30" s="661">
        <v>500</v>
      </c>
      <c r="O30" s="643">
        <f t="shared" si="4"/>
        <v>500</v>
      </c>
      <c r="P30" s="645"/>
      <c r="Q30" s="645"/>
      <c r="R30" s="645"/>
      <c r="S30" s="645"/>
      <c r="T30" s="645"/>
    </row>
    <row r="31" spans="1:20" ht="25.5">
      <c r="A31" s="995">
        <v>25</v>
      </c>
      <c r="B31" s="995">
        <v>25</v>
      </c>
      <c r="C31" s="12" t="s">
        <v>37</v>
      </c>
      <c r="D31" s="12"/>
      <c r="E31" s="13">
        <v>2008</v>
      </c>
      <c r="F31" s="14" t="s">
        <v>13</v>
      </c>
      <c r="G31" s="406">
        <v>80000</v>
      </c>
      <c r="H31" s="13">
        <v>1</v>
      </c>
      <c r="I31" s="7">
        <f t="shared" si="0"/>
        <v>80000</v>
      </c>
      <c r="J31" s="16">
        <v>1</v>
      </c>
      <c r="K31" s="7">
        <f t="shared" si="1"/>
        <v>80000</v>
      </c>
      <c r="L31" s="157" t="s">
        <v>3461</v>
      </c>
      <c r="M31" s="663">
        <v>2500010603500100</v>
      </c>
      <c r="N31" s="661">
        <v>15000000</v>
      </c>
      <c r="O31" s="643">
        <f t="shared" si="4"/>
        <v>15000000</v>
      </c>
      <c r="P31" s="645"/>
      <c r="Q31" s="645"/>
      <c r="R31" s="645"/>
      <c r="S31" s="645"/>
      <c r="T31" s="645"/>
    </row>
    <row r="32" spans="1:20" ht="25.5">
      <c r="A32" s="995">
        <v>26</v>
      </c>
      <c r="B32" s="995">
        <v>26</v>
      </c>
      <c r="C32" s="12" t="s">
        <v>38</v>
      </c>
      <c r="D32" s="12"/>
      <c r="E32" s="13">
        <v>2008</v>
      </c>
      <c r="F32" s="17" t="s">
        <v>13</v>
      </c>
      <c r="G32" s="976">
        <v>30000</v>
      </c>
      <c r="H32" s="18">
        <v>1</v>
      </c>
      <c r="I32" s="7">
        <f t="shared" si="0"/>
        <v>30000</v>
      </c>
      <c r="J32" s="16">
        <v>1</v>
      </c>
      <c r="K32" s="7">
        <f t="shared" si="1"/>
        <v>30000</v>
      </c>
      <c r="L32" s="157" t="s">
        <v>3462</v>
      </c>
      <c r="M32" s="663">
        <v>1150020591901960</v>
      </c>
      <c r="N32" s="661">
        <v>9234770</v>
      </c>
      <c r="O32" s="643">
        <f t="shared" si="4"/>
        <v>9234770</v>
      </c>
      <c r="P32" s="645"/>
      <c r="Q32" s="645"/>
      <c r="R32" s="645"/>
      <c r="S32" s="645"/>
      <c r="T32" s="645"/>
    </row>
    <row r="33" spans="1:20" ht="25.5">
      <c r="A33" s="995">
        <v>27</v>
      </c>
      <c r="B33" s="995">
        <v>27</v>
      </c>
      <c r="C33" s="12" t="s">
        <v>39</v>
      </c>
      <c r="D33" s="12"/>
      <c r="E33" s="13">
        <v>2009</v>
      </c>
      <c r="F33" s="17" t="s">
        <v>13</v>
      </c>
      <c r="G33" s="976">
        <v>110000</v>
      </c>
      <c r="H33" s="18">
        <v>1</v>
      </c>
      <c r="I33" s="7">
        <f t="shared" si="0"/>
        <v>110000</v>
      </c>
      <c r="J33" s="16">
        <v>1</v>
      </c>
      <c r="K33" s="7">
        <f t="shared" si="1"/>
        <v>110000</v>
      </c>
      <c r="L33" s="157" t="s">
        <v>3463</v>
      </c>
      <c r="M33" s="663">
        <v>220013332816000</v>
      </c>
      <c r="N33" s="661">
        <v>5000000</v>
      </c>
      <c r="O33" s="643">
        <f t="shared" si="4"/>
        <v>5000000</v>
      </c>
      <c r="P33" s="645"/>
      <c r="Q33" s="645"/>
      <c r="R33" s="645"/>
      <c r="S33" s="645"/>
      <c r="T33" s="645"/>
    </row>
    <row r="34" spans="1:20" ht="25.5">
      <c r="A34" s="995">
        <v>28</v>
      </c>
      <c r="B34" s="995">
        <v>28</v>
      </c>
      <c r="C34" s="12" t="s">
        <v>40</v>
      </c>
      <c r="D34" s="12"/>
      <c r="E34" s="13">
        <v>2009</v>
      </c>
      <c r="F34" s="17" t="s">
        <v>13</v>
      </c>
      <c r="G34" s="976">
        <v>148200</v>
      </c>
      <c r="H34" s="18">
        <v>1</v>
      </c>
      <c r="I34" s="7">
        <f t="shared" si="0"/>
        <v>148200</v>
      </c>
      <c r="J34" s="16">
        <v>1</v>
      </c>
      <c r="K34" s="7">
        <f t="shared" si="1"/>
        <v>148200</v>
      </c>
      <c r="L34" s="157" t="s">
        <v>3464</v>
      </c>
      <c r="M34" s="663">
        <v>1570071934910100</v>
      </c>
      <c r="N34" s="661">
        <v>20000000</v>
      </c>
      <c r="O34" s="643">
        <f t="shared" si="4"/>
        <v>20000000</v>
      </c>
      <c r="P34" s="645"/>
      <c r="Q34" s="645"/>
      <c r="R34" s="645"/>
      <c r="S34" s="645"/>
      <c r="T34" s="645"/>
    </row>
    <row r="35" spans="1:20" ht="38.25">
      <c r="A35" s="995">
        <v>29</v>
      </c>
      <c r="B35" s="995">
        <v>29</v>
      </c>
      <c r="C35" s="12" t="s">
        <v>41</v>
      </c>
      <c r="D35" s="12"/>
      <c r="E35" s="13">
        <v>2009</v>
      </c>
      <c r="F35" s="17" t="s">
        <v>13</v>
      </c>
      <c r="G35" s="976">
        <v>2394</v>
      </c>
      <c r="H35" s="18">
        <v>1</v>
      </c>
      <c r="I35" s="7">
        <f t="shared" si="0"/>
        <v>2394</v>
      </c>
      <c r="J35" s="16">
        <v>1</v>
      </c>
      <c r="K35" s="7">
        <f t="shared" si="1"/>
        <v>2394</v>
      </c>
      <c r="L35" s="157" t="s">
        <v>3465</v>
      </c>
      <c r="M35" s="663">
        <v>220263331021000</v>
      </c>
      <c r="N35" s="661">
        <v>80000000</v>
      </c>
      <c r="O35" s="643">
        <f t="shared" si="4"/>
        <v>80000000</v>
      </c>
      <c r="P35" s="645"/>
      <c r="Q35" s="645"/>
      <c r="R35" s="645"/>
      <c r="S35" s="645"/>
      <c r="T35" s="645"/>
    </row>
    <row r="36" spans="1:20" ht="25.5">
      <c r="A36" s="995">
        <v>30</v>
      </c>
      <c r="B36" s="995">
        <v>30</v>
      </c>
      <c r="C36" s="12" t="s">
        <v>42</v>
      </c>
      <c r="D36" s="12"/>
      <c r="E36" s="13">
        <v>2009</v>
      </c>
      <c r="F36" s="17" t="s">
        <v>13</v>
      </c>
      <c r="G36" s="976">
        <v>100000</v>
      </c>
      <c r="H36" s="18">
        <v>1</v>
      </c>
      <c r="I36" s="7">
        <f t="shared" si="0"/>
        <v>100000</v>
      </c>
      <c r="J36" s="16">
        <v>1</v>
      </c>
      <c r="K36" s="7">
        <f t="shared" si="1"/>
        <v>100000</v>
      </c>
      <c r="L36" s="157" t="s">
        <v>3466</v>
      </c>
      <c r="M36" s="663">
        <v>163098321645</v>
      </c>
      <c r="N36" s="661">
        <v>5000000</v>
      </c>
      <c r="O36" s="643">
        <f t="shared" si="4"/>
        <v>5000000</v>
      </c>
      <c r="P36" s="645"/>
      <c r="Q36" s="645"/>
      <c r="R36" s="645"/>
      <c r="S36" s="645"/>
      <c r="T36" s="645"/>
    </row>
    <row r="37" spans="1:20" ht="25.5">
      <c r="A37" s="995">
        <v>31</v>
      </c>
      <c r="B37" s="995">
        <v>31</v>
      </c>
      <c r="C37" s="12" t="s">
        <v>42</v>
      </c>
      <c r="D37" s="12"/>
      <c r="E37" s="13">
        <v>2009</v>
      </c>
      <c r="F37" s="17" t="s">
        <v>13</v>
      </c>
      <c r="G37" s="976">
        <v>100000</v>
      </c>
      <c r="H37" s="18">
        <v>6</v>
      </c>
      <c r="I37" s="7">
        <f t="shared" si="0"/>
        <v>600000</v>
      </c>
      <c r="J37" s="16">
        <v>6</v>
      </c>
      <c r="K37" s="7">
        <f t="shared" si="1"/>
        <v>600000</v>
      </c>
      <c r="L37" s="157" t="s">
        <v>3467</v>
      </c>
      <c r="M37" s="663">
        <v>1570058941400100</v>
      </c>
      <c r="N37" s="947">
        <v>110000000</v>
      </c>
      <c r="O37" s="643">
        <f t="shared" si="4"/>
        <v>110000000</v>
      </c>
      <c r="P37" s="645"/>
      <c r="Q37" s="645"/>
      <c r="R37" s="645"/>
      <c r="S37" s="645"/>
      <c r="T37" s="645"/>
    </row>
    <row r="38" spans="1:20" ht="25.5">
      <c r="A38" s="995">
        <v>32</v>
      </c>
      <c r="B38" s="995">
        <v>32</v>
      </c>
      <c r="C38" s="12" t="s">
        <v>43</v>
      </c>
      <c r="D38" s="12"/>
      <c r="E38" s="13">
        <v>2009</v>
      </c>
      <c r="F38" s="17" t="s">
        <v>13</v>
      </c>
      <c r="G38" s="976">
        <v>48100</v>
      </c>
      <c r="H38" s="18">
        <v>2</v>
      </c>
      <c r="I38" s="7">
        <f t="shared" si="0"/>
        <v>96200</v>
      </c>
      <c r="J38" s="16">
        <v>2</v>
      </c>
      <c r="K38" s="7">
        <f t="shared" si="1"/>
        <v>96200</v>
      </c>
      <c r="L38" s="157" t="s">
        <v>3468</v>
      </c>
      <c r="M38" s="664">
        <v>163678013117</v>
      </c>
      <c r="N38" s="661">
        <v>14657650</v>
      </c>
      <c r="O38" s="643">
        <f t="shared" si="4"/>
        <v>14657650</v>
      </c>
      <c r="P38" s="645"/>
      <c r="Q38" s="645"/>
      <c r="R38" s="645"/>
      <c r="S38" s="645"/>
      <c r="T38" s="645"/>
    </row>
    <row r="39" spans="1:20" ht="38.25">
      <c r="A39" s="995">
        <v>33</v>
      </c>
      <c r="B39" s="995">
        <v>33</v>
      </c>
      <c r="C39" s="12" t="s">
        <v>44</v>
      </c>
      <c r="D39" s="12"/>
      <c r="E39" s="13">
        <v>2009</v>
      </c>
      <c r="F39" s="17" t="s">
        <v>13</v>
      </c>
      <c r="G39" s="976">
        <v>57200</v>
      </c>
      <c r="H39" s="18">
        <v>7</v>
      </c>
      <c r="I39" s="7">
        <f t="shared" si="0"/>
        <v>400400</v>
      </c>
      <c r="J39" s="16">
        <v>7</v>
      </c>
      <c r="K39" s="7">
        <f t="shared" si="1"/>
        <v>400400</v>
      </c>
      <c r="L39" s="665" t="s">
        <v>3469</v>
      </c>
      <c r="M39" s="663">
        <v>1570063611980100</v>
      </c>
      <c r="N39" s="661">
        <v>1962296</v>
      </c>
      <c r="O39" s="643">
        <v>1962296</v>
      </c>
      <c r="P39" s="645"/>
      <c r="Q39" s="645"/>
      <c r="R39" s="645"/>
      <c r="S39" s="645"/>
      <c r="T39" s="645"/>
    </row>
    <row r="40" spans="1:20" ht="38.25">
      <c r="A40" s="995">
        <v>34</v>
      </c>
      <c r="B40" s="995">
        <v>34</v>
      </c>
      <c r="C40" s="12" t="s">
        <v>45</v>
      </c>
      <c r="D40" s="12"/>
      <c r="E40" s="13">
        <v>2009</v>
      </c>
      <c r="F40" s="17" t="s">
        <v>13</v>
      </c>
      <c r="G40" s="976">
        <v>61750</v>
      </c>
      <c r="H40" s="18">
        <v>1</v>
      </c>
      <c r="I40" s="7">
        <f t="shared" si="0"/>
        <v>61750</v>
      </c>
      <c r="J40" s="16">
        <v>1</v>
      </c>
      <c r="K40" s="7">
        <f t="shared" si="1"/>
        <v>61750</v>
      </c>
      <c r="L40" s="665" t="s">
        <v>3470</v>
      </c>
      <c r="M40" s="663">
        <v>220113330629000</v>
      </c>
      <c r="N40" s="661">
        <v>211130</v>
      </c>
      <c r="O40" s="643">
        <v>211130</v>
      </c>
      <c r="P40" s="645"/>
      <c r="Q40" s="645"/>
      <c r="R40" s="645"/>
      <c r="S40" s="645"/>
      <c r="T40" s="645"/>
    </row>
    <row r="41" spans="1:20" ht="25.5">
      <c r="A41" s="995">
        <v>35</v>
      </c>
      <c r="B41" s="995">
        <v>35</v>
      </c>
      <c r="C41" s="12" t="s">
        <v>46</v>
      </c>
      <c r="D41" s="12"/>
      <c r="E41" s="13">
        <v>2009</v>
      </c>
      <c r="F41" s="17" t="s">
        <v>13</v>
      </c>
      <c r="G41" s="976">
        <v>24250</v>
      </c>
      <c r="H41" s="18">
        <v>5</v>
      </c>
      <c r="I41" s="7">
        <f t="shared" si="0"/>
        <v>121250</v>
      </c>
      <c r="J41" s="16">
        <v>5</v>
      </c>
      <c r="K41" s="7">
        <f t="shared" si="1"/>
        <v>121250</v>
      </c>
      <c r="L41" s="665" t="s">
        <v>3471</v>
      </c>
      <c r="M41" s="663">
        <v>11500580197801</v>
      </c>
      <c r="N41" s="661">
        <v>700000</v>
      </c>
      <c r="O41" s="643">
        <v>700000</v>
      </c>
      <c r="P41" s="645"/>
      <c r="Q41" s="645"/>
      <c r="R41" s="645"/>
      <c r="S41" s="645"/>
      <c r="T41" s="645"/>
    </row>
    <row r="42" spans="1:20" ht="22.5" customHeight="1">
      <c r="A42" s="995">
        <v>36</v>
      </c>
      <c r="B42" s="995">
        <v>36</v>
      </c>
      <c r="C42" s="12" t="s">
        <v>47</v>
      </c>
      <c r="D42" s="12"/>
      <c r="E42" s="13">
        <v>2009</v>
      </c>
      <c r="F42" s="17" t="s">
        <v>13</v>
      </c>
      <c r="G42" s="976">
        <v>1034800</v>
      </c>
      <c r="H42" s="18">
        <v>1</v>
      </c>
      <c r="I42" s="7">
        <f t="shared" si="0"/>
        <v>1034800</v>
      </c>
      <c r="J42" s="16">
        <v>1</v>
      </c>
      <c r="K42" s="7">
        <f t="shared" si="1"/>
        <v>1034800</v>
      </c>
      <c r="L42" s="665" t="s">
        <v>3472</v>
      </c>
      <c r="M42" s="663">
        <v>220183330939000</v>
      </c>
      <c r="N42" s="661">
        <v>360000</v>
      </c>
      <c r="O42" s="643">
        <v>360000</v>
      </c>
      <c r="P42" s="645"/>
      <c r="Q42" s="645"/>
      <c r="R42" s="645"/>
      <c r="S42" s="645"/>
      <c r="T42" s="645"/>
    </row>
    <row r="43" spans="1:20" ht="20.25" customHeight="1">
      <c r="A43" s="995">
        <v>37</v>
      </c>
      <c r="B43" s="995">
        <v>37</v>
      </c>
      <c r="C43" s="12" t="s">
        <v>48</v>
      </c>
      <c r="D43" s="12"/>
      <c r="E43" s="13">
        <v>2009</v>
      </c>
      <c r="F43" s="17" t="s">
        <v>13</v>
      </c>
      <c r="G43" s="976">
        <v>96150</v>
      </c>
      <c r="H43" s="18">
        <v>1</v>
      </c>
      <c r="I43" s="7">
        <f t="shared" si="0"/>
        <v>96150</v>
      </c>
      <c r="J43" s="16">
        <v>1</v>
      </c>
      <c r="K43" s="7">
        <f t="shared" si="1"/>
        <v>96150</v>
      </c>
      <c r="L43" s="665" t="s">
        <v>3473</v>
      </c>
      <c r="M43" s="663">
        <v>220553331582000</v>
      </c>
      <c r="N43" s="661">
        <v>120000</v>
      </c>
      <c r="O43" s="643">
        <v>120000</v>
      </c>
      <c r="P43" s="645"/>
      <c r="Q43" s="645"/>
      <c r="R43" s="645"/>
      <c r="S43" s="645"/>
      <c r="T43" s="645"/>
    </row>
    <row r="44" spans="1:20" ht="25.5">
      <c r="A44" s="995">
        <v>38</v>
      </c>
      <c r="B44" s="995">
        <v>38</v>
      </c>
      <c r="C44" s="12" t="s">
        <v>49</v>
      </c>
      <c r="D44" s="12"/>
      <c r="E44" s="13">
        <v>2009</v>
      </c>
      <c r="F44" s="17" t="s">
        <v>13</v>
      </c>
      <c r="G44" s="976">
        <v>44600</v>
      </c>
      <c r="H44" s="18">
        <v>1</v>
      </c>
      <c r="I44" s="7">
        <f t="shared" si="0"/>
        <v>44600</v>
      </c>
      <c r="J44" s="16">
        <v>1</v>
      </c>
      <c r="K44" s="7">
        <f t="shared" si="1"/>
        <v>44600</v>
      </c>
      <c r="L44" s="665" t="s">
        <v>3474</v>
      </c>
      <c r="M44" s="663">
        <v>1150003095225290</v>
      </c>
      <c r="N44" s="661">
        <v>54615818</v>
      </c>
      <c r="O44" s="661">
        <v>54615818</v>
      </c>
      <c r="P44" s="645"/>
      <c r="Q44" s="645"/>
      <c r="R44" s="645"/>
      <c r="S44" s="645"/>
      <c r="T44" s="645"/>
    </row>
    <row r="45" spans="1:20" ht="25.5">
      <c r="A45" s="995">
        <v>39</v>
      </c>
      <c r="B45" s="995">
        <v>39</v>
      </c>
      <c r="C45" s="12" t="s">
        <v>50</v>
      </c>
      <c r="D45" s="12"/>
      <c r="E45" s="13">
        <v>2009</v>
      </c>
      <c r="F45" s="17" t="s">
        <v>13</v>
      </c>
      <c r="G45" s="976">
        <v>34650</v>
      </c>
      <c r="H45" s="18">
        <v>1</v>
      </c>
      <c r="I45" s="7">
        <f t="shared" si="0"/>
        <v>34650</v>
      </c>
      <c r="J45" s="16">
        <v>1</v>
      </c>
      <c r="K45" s="7">
        <f t="shared" si="1"/>
        <v>34650</v>
      </c>
      <c r="L45" s="665" t="s">
        <v>3475</v>
      </c>
      <c r="M45" s="663">
        <v>11811100593000</v>
      </c>
      <c r="N45" s="661">
        <v>36000</v>
      </c>
      <c r="O45" s="643">
        <v>36000</v>
      </c>
      <c r="P45" s="645"/>
      <c r="Q45" s="645"/>
      <c r="R45" s="645"/>
      <c r="S45" s="645"/>
      <c r="T45" s="645"/>
    </row>
    <row r="46" spans="1:20" ht="25.5">
      <c r="A46" s="995">
        <v>40</v>
      </c>
      <c r="B46" s="995">
        <v>40</v>
      </c>
      <c r="C46" s="12" t="s">
        <v>51</v>
      </c>
      <c r="D46" s="12"/>
      <c r="E46" s="13">
        <v>2009</v>
      </c>
      <c r="F46" s="17" t="s">
        <v>13</v>
      </c>
      <c r="G46" s="976">
        <v>160750</v>
      </c>
      <c r="H46" s="18">
        <v>1</v>
      </c>
      <c r="I46" s="7">
        <f t="shared" si="0"/>
        <v>160750</v>
      </c>
      <c r="J46" s="16">
        <v>1</v>
      </c>
      <c r="K46" s="7">
        <f t="shared" si="1"/>
        <v>160750</v>
      </c>
      <c r="L46" s="665" t="s">
        <v>3476</v>
      </c>
      <c r="M46" s="663">
        <v>220203335736000</v>
      </c>
      <c r="N46" s="661">
        <v>260000</v>
      </c>
      <c r="O46" s="643">
        <v>260000</v>
      </c>
      <c r="P46" s="645"/>
      <c r="Q46" s="645"/>
      <c r="R46" s="645"/>
      <c r="S46" s="645"/>
      <c r="T46" s="645"/>
    </row>
    <row r="47" spans="1:20" ht="25.5">
      <c r="A47" s="995">
        <v>41</v>
      </c>
      <c r="B47" s="995">
        <v>41</v>
      </c>
      <c r="C47" s="12" t="s">
        <v>52</v>
      </c>
      <c r="D47" s="12"/>
      <c r="E47" s="13">
        <v>2009</v>
      </c>
      <c r="F47" s="17" t="s">
        <v>13</v>
      </c>
      <c r="G47" s="976">
        <v>12500</v>
      </c>
      <c r="H47" s="18">
        <v>1</v>
      </c>
      <c r="I47" s="7">
        <f t="shared" si="0"/>
        <v>12500</v>
      </c>
      <c r="J47" s="16">
        <v>1</v>
      </c>
      <c r="K47" s="7">
        <f t="shared" si="1"/>
        <v>12500</v>
      </c>
      <c r="L47" s="665" t="s">
        <v>3477</v>
      </c>
      <c r="M47" s="663">
        <v>2051322068841000</v>
      </c>
      <c r="N47" s="661">
        <v>2300000</v>
      </c>
      <c r="O47" s="643">
        <v>2300000</v>
      </c>
      <c r="P47" s="645"/>
      <c r="Q47" s="645"/>
      <c r="R47" s="645"/>
      <c r="S47" s="645"/>
      <c r="T47" s="645"/>
    </row>
    <row r="48" spans="1:20" ht="25.5">
      <c r="A48" s="995">
        <v>42</v>
      </c>
      <c r="B48" s="995">
        <v>42</v>
      </c>
      <c r="C48" s="12" t="s">
        <v>53</v>
      </c>
      <c r="D48" s="12"/>
      <c r="E48" s="13">
        <v>2010</v>
      </c>
      <c r="F48" s="17" t="s">
        <v>13</v>
      </c>
      <c r="G48" s="976">
        <v>135500</v>
      </c>
      <c r="H48" s="18">
        <v>1</v>
      </c>
      <c r="I48" s="7">
        <f t="shared" si="0"/>
        <v>135500</v>
      </c>
      <c r="J48" s="16">
        <v>1</v>
      </c>
      <c r="K48" s="7">
        <f t="shared" si="1"/>
        <v>135500</v>
      </c>
      <c r="L48" s="665" t="s">
        <v>3478</v>
      </c>
      <c r="M48" s="663">
        <v>1150006797427460</v>
      </c>
      <c r="N48" s="661">
        <v>6780000</v>
      </c>
      <c r="O48" s="643">
        <v>6780000</v>
      </c>
      <c r="P48" s="645"/>
      <c r="Q48" s="645"/>
      <c r="R48" s="645"/>
      <c r="S48" s="645"/>
      <c r="T48" s="645"/>
    </row>
    <row r="49" spans="1:21" ht="38.25">
      <c r="A49" s="995">
        <v>43</v>
      </c>
      <c r="B49" s="995">
        <v>43</v>
      </c>
      <c r="C49" s="12" t="s">
        <v>54</v>
      </c>
      <c r="D49" s="12"/>
      <c r="E49" s="13">
        <v>2010</v>
      </c>
      <c r="F49" s="17" t="s">
        <v>13</v>
      </c>
      <c r="G49" s="976">
        <v>80000</v>
      </c>
      <c r="H49" s="18">
        <v>1</v>
      </c>
      <c r="I49" s="7">
        <f t="shared" si="0"/>
        <v>80000</v>
      </c>
      <c r="J49" s="16">
        <v>1</v>
      </c>
      <c r="K49" s="7">
        <f t="shared" si="1"/>
        <v>80000</v>
      </c>
      <c r="L49" s="665" t="s">
        <v>3479</v>
      </c>
      <c r="M49" s="663">
        <v>2471802604700000</v>
      </c>
      <c r="N49" s="661">
        <v>250000</v>
      </c>
      <c r="O49" s="643">
        <v>250000</v>
      </c>
      <c r="P49" s="645"/>
      <c r="Q49" s="645"/>
      <c r="R49" s="645"/>
      <c r="S49" s="645"/>
      <c r="T49" s="645"/>
    </row>
    <row r="50" spans="1:21" ht="25.5">
      <c r="A50" s="995">
        <v>44</v>
      </c>
      <c r="B50" s="995">
        <v>44</v>
      </c>
      <c r="C50" s="19" t="s">
        <v>55</v>
      </c>
      <c r="D50" s="19"/>
      <c r="E50" s="14">
        <v>2011</v>
      </c>
      <c r="F50" s="17" t="s">
        <v>13</v>
      </c>
      <c r="G50" s="976">
        <v>12500</v>
      </c>
      <c r="H50" s="20">
        <v>1</v>
      </c>
      <c r="I50" s="7">
        <f t="shared" si="0"/>
        <v>12500</v>
      </c>
      <c r="J50" s="21">
        <v>1</v>
      </c>
      <c r="K50" s="7">
        <f t="shared" si="1"/>
        <v>12500</v>
      </c>
      <c r="L50" s="665" t="s">
        <v>3480</v>
      </c>
      <c r="M50" s="663">
        <v>220563332059000</v>
      </c>
      <c r="N50" s="661">
        <v>4400000</v>
      </c>
      <c r="O50" s="643">
        <v>4400000</v>
      </c>
      <c r="P50" s="645"/>
      <c r="Q50" s="645"/>
      <c r="R50" s="645"/>
      <c r="S50" s="645"/>
      <c r="T50" s="645"/>
    </row>
    <row r="51" spans="1:21" ht="25.5">
      <c r="A51" s="995">
        <v>45</v>
      </c>
      <c r="B51" s="995">
        <v>45</v>
      </c>
      <c r="C51" s="22" t="s">
        <v>56</v>
      </c>
      <c r="D51" s="22"/>
      <c r="E51" s="14">
        <v>2011</v>
      </c>
      <c r="F51" s="17" t="s">
        <v>13</v>
      </c>
      <c r="G51" s="976">
        <v>3840</v>
      </c>
      <c r="H51" s="20">
        <v>1</v>
      </c>
      <c r="I51" s="7">
        <f t="shared" si="0"/>
        <v>3840</v>
      </c>
      <c r="J51" s="21">
        <v>1</v>
      </c>
      <c r="K51" s="7">
        <f t="shared" si="1"/>
        <v>3840</v>
      </c>
      <c r="L51" s="665" t="s">
        <v>3730</v>
      </c>
      <c r="M51" s="663">
        <v>1150008007517560</v>
      </c>
      <c r="N51" s="661">
        <v>63619860</v>
      </c>
      <c r="O51" s="661">
        <v>63619860</v>
      </c>
      <c r="P51" s="645"/>
      <c r="Q51" s="645"/>
      <c r="R51" s="645"/>
      <c r="S51" s="645"/>
      <c r="T51" s="645"/>
    </row>
    <row r="52" spans="1:21" ht="38.25">
      <c r="A52" s="995">
        <v>46</v>
      </c>
      <c r="B52" s="995">
        <v>46</v>
      </c>
      <c r="C52" s="19" t="s">
        <v>57</v>
      </c>
      <c r="D52" s="19"/>
      <c r="E52" s="14">
        <v>2011</v>
      </c>
      <c r="F52" s="17" t="s">
        <v>13</v>
      </c>
      <c r="G52" s="976">
        <v>100000</v>
      </c>
      <c r="H52" s="20">
        <v>1</v>
      </c>
      <c r="I52" s="7">
        <f t="shared" si="0"/>
        <v>100000</v>
      </c>
      <c r="J52" s="21">
        <v>1</v>
      </c>
      <c r="K52" s="7">
        <f t="shared" si="1"/>
        <v>100000</v>
      </c>
      <c r="L52" s="665" t="s">
        <v>3768</v>
      </c>
      <c r="M52" s="663">
        <v>115002570944970</v>
      </c>
      <c r="N52" s="661">
        <v>28621524</v>
      </c>
      <c r="O52" s="661">
        <v>28621524</v>
      </c>
      <c r="P52" s="645"/>
      <c r="Q52" s="645"/>
      <c r="R52" s="645"/>
      <c r="S52" s="645"/>
      <c r="T52" s="645"/>
    </row>
    <row r="53" spans="1:21" ht="38.25">
      <c r="A53" s="995">
        <v>47</v>
      </c>
      <c r="B53" s="995">
        <v>47</v>
      </c>
      <c r="C53" s="19" t="s">
        <v>58</v>
      </c>
      <c r="D53" s="19"/>
      <c r="E53" s="14">
        <v>2011</v>
      </c>
      <c r="F53" s="17" t="s">
        <v>13</v>
      </c>
      <c r="G53" s="976">
        <v>12500</v>
      </c>
      <c r="H53" s="20">
        <v>1</v>
      </c>
      <c r="I53" s="7">
        <f t="shared" si="0"/>
        <v>12500</v>
      </c>
      <c r="J53" s="21">
        <v>1</v>
      </c>
      <c r="K53" s="7">
        <f t="shared" si="1"/>
        <v>12500</v>
      </c>
      <c r="L53" s="665" t="s">
        <v>3731</v>
      </c>
      <c r="M53" s="663">
        <v>11808011522300</v>
      </c>
      <c r="N53" s="661">
        <v>9938000</v>
      </c>
      <c r="O53" s="661">
        <v>9938000</v>
      </c>
      <c r="P53" s="645"/>
      <c r="Q53" s="645"/>
      <c r="R53" s="645"/>
      <c r="S53" s="645"/>
      <c r="T53" s="645"/>
    </row>
    <row r="54" spans="1:21" ht="38.25">
      <c r="A54" s="995">
        <v>48</v>
      </c>
      <c r="B54" s="995">
        <v>48</v>
      </c>
      <c r="C54" s="19" t="s">
        <v>59</v>
      </c>
      <c r="D54" s="19"/>
      <c r="E54" s="14">
        <v>2012</v>
      </c>
      <c r="F54" s="17" t="s">
        <v>13</v>
      </c>
      <c r="G54" s="976">
        <v>100000</v>
      </c>
      <c r="H54" s="20">
        <v>1</v>
      </c>
      <c r="I54" s="7">
        <f t="shared" si="0"/>
        <v>100000</v>
      </c>
      <c r="J54" s="21">
        <v>1</v>
      </c>
      <c r="K54" s="7">
        <f t="shared" si="1"/>
        <v>100000</v>
      </c>
      <c r="L54" s="665" t="s">
        <v>3732</v>
      </c>
      <c r="M54" s="663">
        <v>2051322014221000</v>
      </c>
      <c r="N54" s="661">
        <v>5015000</v>
      </c>
      <c r="O54" s="661">
        <v>5015000</v>
      </c>
      <c r="P54" s="645"/>
      <c r="Q54" s="645"/>
      <c r="R54" s="645"/>
      <c r="S54" s="645"/>
      <c r="T54" s="645"/>
    </row>
    <row r="55" spans="1:21" ht="25.5">
      <c r="A55" s="995">
        <v>49</v>
      </c>
      <c r="B55" s="995">
        <v>49</v>
      </c>
      <c r="C55" s="19" t="s">
        <v>60</v>
      </c>
      <c r="D55" s="19"/>
      <c r="E55" s="14">
        <v>2012</v>
      </c>
      <c r="F55" s="17" t="s">
        <v>13</v>
      </c>
      <c r="G55" s="976">
        <v>46150</v>
      </c>
      <c r="H55" s="20">
        <v>1</v>
      </c>
      <c r="I55" s="7">
        <f t="shared" si="0"/>
        <v>46150</v>
      </c>
      <c r="J55" s="21">
        <v>1</v>
      </c>
      <c r="K55" s="7">
        <f t="shared" si="1"/>
        <v>46150</v>
      </c>
      <c r="L55" s="665" t="s">
        <v>3733</v>
      </c>
      <c r="M55" s="663"/>
      <c r="N55" s="661">
        <v>13467015</v>
      </c>
      <c r="O55" s="661">
        <v>13467015</v>
      </c>
      <c r="P55" s="645"/>
      <c r="Q55" s="645"/>
      <c r="R55" s="645"/>
      <c r="S55" s="645"/>
      <c r="T55" s="645"/>
    </row>
    <row r="56" spans="1:21" ht="28.5" customHeight="1">
      <c r="A56" s="995">
        <v>50</v>
      </c>
      <c r="B56" s="995">
        <v>50</v>
      </c>
      <c r="C56" s="19" t="s">
        <v>61</v>
      </c>
      <c r="D56" s="19"/>
      <c r="E56" s="14">
        <v>2012</v>
      </c>
      <c r="F56" s="17" t="s">
        <v>13</v>
      </c>
      <c r="G56" s="976">
        <v>111800</v>
      </c>
      <c r="H56" s="20">
        <v>1</v>
      </c>
      <c r="I56" s="7">
        <f t="shared" si="0"/>
        <v>111800</v>
      </c>
      <c r="J56" s="21">
        <v>1</v>
      </c>
      <c r="K56" s="7">
        <f t="shared" si="1"/>
        <v>111800</v>
      </c>
      <c r="L56" s="665" t="s">
        <v>3734</v>
      </c>
      <c r="M56" s="663"/>
      <c r="N56" s="661">
        <v>3069152</v>
      </c>
      <c r="O56" s="661">
        <v>3069152</v>
      </c>
      <c r="P56" s="645"/>
      <c r="Q56" s="645"/>
      <c r="R56" s="645"/>
      <c r="S56" s="645"/>
      <c r="T56" s="645"/>
    </row>
    <row r="57" spans="1:21" ht="15.75">
      <c r="A57" s="995">
        <v>51</v>
      </c>
      <c r="B57" s="995">
        <v>51</v>
      </c>
      <c r="C57" s="19" t="s">
        <v>62</v>
      </c>
      <c r="D57" s="19"/>
      <c r="E57" s="14">
        <v>2012</v>
      </c>
      <c r="F57" s="17" t="s">
        <v>13</v>
      </c>
      <c r="G57" s="976">
        <v>18200</v>
      </c>
      <c r="H57" s="20">
        <v>1</v>
      </c>
      <c r="I57" s="7">
        <f t="shared" si="0"/>
        <v>18200</v>
      </c>
      <c r="J57" s="21">
        <v>1</v>
      </c>
      <c r="K57" s="7">
        <f t="shared" si="1"/>
        <v>18200</v>
      </c>
      <c r="L57" s="1040" t="s">
        <v>3442</v>
      </c>
      <c r="M57" s="1040"/>
      <c r="N57" s="1039">
        <f>SUM(N16:N56)</f>
        <v>459372671</v>
      </c>
      <c r="O57" s="948">
        <f>SUM(N16:N56)</f>
        <v>459372671</v>
      </c>
      <c r="P57" s="666"/>
      <c r="Q57" s="645"/>
      <c r="R57" s="645"/>
      <c r="S57" s="645"/>
      <c r="T57" s="645"/>
      <c r="U57" s="685"/>
    </row>
    <row r="58" spans="1:21" ht="15.75">
      <c r="A58" s="995">
        <v>52</v>
      </c>
      <c r="B58" s="995">
        <v>52</v>
      </c>
      <c r="C58" s="19" t="s">
        <v>63</v>
      </c>
      <c r="D58" s="19"/>
      <c r="E58" s="14">
        <v>2012</v>
      </c>
      <c r="F58" s="17" t="s">
        <v>13</v>
      </c>
      <c r="G58" s="976">
        <v>18000</v>
      </c>
      <c r="H58" s="20">
        <v>1</v>
      </c>
      <c r="I58" s="7">
        <f t="shared" si="0"/>
        <v>18000</v>
      </c>
      <c r="J58" s="21">
        <v>1</v>
      </c>
      <c r="K58" s="7">
        <f t="shared" si="1"/>
        <v>18000</v>
      </c>
      <c r="L58" s="850"/>
      <c r="M58" s="850"/>
      <c r="N58" s="850"/>
      <c r="O58" s="851"/>
      <c r="P58" s="851"/>
      <c r="Q58" s="685"/>
      <c r="R58" s="685"/>
      <c r="S58" s="685"/>
      <c r="T58" s="685"/>
      <c r="U58" s="685"/>
    </row>
    <row r="59" spans="1:21" ht="15.75">
      <c r="A59" s="995">
        <v>53</v>
      </c>
      <c r="B59" s="995">
        <v>53</v>
      </c>
      <c r="C59" s="19" t="s">
        <v>64</v>
      </c>
      <c r="D59" s="19"/>
      <c r="E59" s="14">
        <v>2012</v>
      </c>
      <c r="F59" s="17" t="s">
        <v>13</v>
      </c>
      <c r="G59" s="976">
        <v>117000</v>
      </c>
      <c r="H59" s="20">
        <v>1</v>
      </c>
      <c r="I59" s="7">
        <f t="shared" si="0"/>
        <v>117000</v>
      </c>
      <c r="J59" s="21">
        <v>1</v>
      </c>
      <c r="K59" s="7">
        <f t="shared" si="1"/>
        <v>117000</v>
      </c>
      <c r="L59" s="1043" t="s">
        <v>3481</v>
      </c>
      <c r="M59" s="1043"/>
      <c r="N59" s="1043"/>
      <c r="O59" s="1043"/>
      <c r="P59" s="1043"/>
      <c r="Q59" s="1043"/>
    </row>
    <row r="60" spans="1:21" ht="15.75">
      <c r="A60" s="995">
        <v>54</v>
      </c>
      <c r="B60" s="995">
        <v>54</v>
      </c>
      <c r="C60" s="19" t="s">
        <v>65</v>
      </c>
      <c r="D60" s="19"/>
      <c r="E60" s="14">
        <v>2012</v>
      </c>
      <c r="F60" s="17" t="s">
        <v>13</v>
      </c>
      <c r="G60" s="976">
        <v>35750</v>
      </c>
      <c r="H60" s="20">
        <v>1</v>
      </c>
      <c r="I60" s="7">
        <f t="shared" si="0"/>
        <v>35750</v>
      </c>
      <c r="J60" s="21">
        <v>1</v>
      </c>
      <c r="K60" s="7">
        <f t="shared" si="1"/>
        <v>35750</v>
      </c>
      <c r="L60" s="1043" t="s">
        <v>3482</v>
      </c>
      <c r="M60" s="1043"/>
      <c r="N60" s="1043"/>
      <c r="O60" s="1043"/>
    </row>
    <row r="61" spans="1:21" ht="15.75">
      <c r="A61" s="995">
        <v>55</v>
      </c>
      <c r="B61" s="995">
        <v>55</v>
      </c>
      <c r="C61" s="19" t="s">
        <v>66</v>
      </c>
      <c r="D61" s="19"/>
      <c r="E61" s="14">
        <v>2012</v>
      </c>
      <c r="F61" s="17" t="s">
        <v>13</v>
      </c>
      <c r="G61" s="976">
        <v>100000</v>
      </c>
      <c r="H61" s="20">
        <v>1</v>
      </c>
      <c r="I61" s="7">
        <f t="shared" si="0"/>
        <v>100000</v>
      </c>
      <c r="J61" s="21">
        <v>1</v>
      </c>
      <c r="K61" s="7">
        <f t="shared" si="1"/>
        <v>100000</v>
      </c>
      <c r="L61" s="1044" t="s">
        <v>3483</v>
      </c>
      <c r="M61" s="1044"/>
      <c r="N61" s="1044"/>
    </row>
    <row r="62" spans="1:21" ht="15.75">
      <c r="A62" s="995">
        <v>56</v>
      </c>
      <c r="B62" s="995">
        <v>56</v>
      </c>
      <c r="C62" s="19" t="s">
        <v>67</v>
      </c>
      <c r="D62" s="19"/>
      <c r="E62" s="14">
        <v>2013</v>
      </c>
      <c r="F62" s="17" t="s">
        <v>13</v>
      </c>
      <c r="G62" s="976">
        <v>100000</v>
      </c>
      <c r="H62" s="20">
        <v>1</v>
      </c>
      <c r="I62" s="7">
        <f t="shared" si="0"/>
        <v>100000</v>
      </c>
      <c r="J62" s="21">
        <v>1</v>
      </c>
      <c r="K62" s="7">
        <f t="shared" si="1"/>
        <v>100000</v>
      </c>
      <c r="L62" s="1044" t="s">
        <v>3486</v>
      </c>
      <c r="M62" s="1044"/>
      <c r="N62" s="1044"/>
    </row>
    <row r="63" spans="1:21" ht="15.75">
      <c r="A63" s="995">
        <v>57</v>
      </c>
      <c r="B63" s="995">
        <v>57</v>
      </c>
      <c r="C63" s="19" t="s">
        <v>67</v>
      </c>
      <c r="D63" s="19"/>
      <c r="E63" s="14">
        <v>2013</v>
      </c>
      <c r="F63" s="17" t="s">
        <v>13</v>
      </c>
      <c r="G63" s="976">
        <v>100000</v>
      </c>
      <c r="H63" s="20">
        <v>2</v>
      </c>
      <c r="I63" s="7">
        <f t="shared" si="0"/>
        <v>200000</v>
      </c>
      <c r="J63" s="21">
        <v>2</v>
      </c>
      <c r="K63" s="7">
        <f t="shared" si="1"/>
        <v>200000</v>
      </c>
      <c r="L63" s="670" t="s">
        <v>3484</v>
      </c>
      <c r="M63" s="670"/>
      <c r="N63" s="670"/>
      <c r="O63" s="670"/>
      <c r="P63" s="670"/>
      <c r="Q63" s="670"/>
      <c r="R63" s="670"/>
    </row>
    <row r="64" spans="1:21" ht="15.75">
      <c r="A64" s="995">
        <v>58</v>
      </c>
      <c r="B64" s="995">
        <v>58</v>
      </c>
      <c r="C64" s="19" t="s">
        <v>68</v>
      </c>
      <c r="D64" s="19"/>
      <c r="E64" s="14">
        <v>2013</v>
      </c>
      <c r="F64" s="17" t="s">
        <v>13</v>
      </c>
      <c r="G64" s="976">
        <v>31200</v>
      </c>
      <c r="H64" s="20">
        <v>2</v>
      </c>
      <c r="I64" s="7">
        <f t="shared" si="0"/>
        <v>62400</v>
      </c>
      <c r="J64" s="21">
        <v>2</v>
      </c>
      <c r="K64" s="7">
        <f t="shared" si="1"/>
        <v>62400</v>
      </c>
      <c r="L64" s="953"/>
      <c r="M64" s="953"/>
    </row>
    <row r="65" spans="1:19" ht="15.75">
      <c r="A65" s="995">
        <v>59</v>
      </c>
      <c r="B65" s="995">
        <v>59</v>
      </c>
      <c r="C65" s="12" t="s">
        <v>69</v>
      </c>
      <c r="D65" s="12"/>
      <c r="E65" s="13">
        <v>2000</v>
      </c>
      <c r="F65" s="17" t="s">
        <v>13</v>
      </c>
      <c r="G65" s="976">
        <v>125400</v>
      </c>
      <c r="H65" s="18">
        <v>1</v>
      </c>
      <c r="I65" s="7">
        <f t="shared" si="0"/>
        <v>125400</v>
      </c>
      <c r="J65" s="16">
        <v>1</v>
      </c>
      <c r="K65" s="7">
        <f t="shared" si="1"/>
        <v>125400</v>
      </c>
      <c r="L65" s="1045" t="s">
        <v>3485</v>
      </c>
      <c r="M65" s="1045"/>
      <c r="N65" s="1045"/>
      <c r="O65" s="1045"/>
      <c r="P65" s="1045"/>
      <c r="Q65" s="1045"/>
    </row>
    <row r="66" spans="1:19" ht="15.75">
      <c r="A66" s="995">
        <v>60</v>
      </c>
      <c r="B66" s="995">
        <v>60</v>
      </c>
      <c r="C66" s="12" t="s">
        <v>70</v>
      </c>
      <c r="D66" s="12"/>
      <c r="E66" s="13">
        <v>2000</v>
      </c>
      <c r="F66" s="17" t="s">
        <v>13</v>
      </c>
      <c r="G66" s="976">
        <v>30000</v>
      </c>
      <c r="H66" s="18">
        <v>1</v>
      </c>
      <c r="I66" s="7">
        <f t="shared" si="0"/>
        <v>30000</v>
      </c>
      <c r="J66" s="16">
        <v>1</v>
      </c>
      <c r="K66" s="7">
        <f t="shared" si="1"/>
        <v>30000</v>
      </c>
      <c r="L66" s="1046" t="s">
        <v>3421</v>
      </c>
      <c r="M66" s="1048" t="s">
        <v>3422</v>
      </c>
      <c r="N66" s="1048" t="s">
        <v>3423</v>
      </c>
      <c r="O66" s="1048" t="s">
        <v>3424</v>
      </c>
      <c r="P66" s="1041" t="s">
        <v>3425</v>
      </c>
      <c r="Q66" s="1042"/>
      <c r="R66" s="1041" t="s">
        <v>3426</v>
      </c>
      <c r="S66" s="1042"/>
    </row>
    <row r="67" spans="1:19" ht="47.25" customHeight="1">
      <c r="A67" s="995">
        <v>61</v>
      </c>
      <c r="B67" s="995">
        <v>61</v>
      </c>
      <c r="C67" s="12" t="s">
        <v>71</v>
      </c>
      <c r="D67" s="12"/>
      <c r="E67" s="13">
        <v>2000</v>
      </c>
      <c r="F67" s="17" t="s">
        <v>13</v>
      </c>
      <c r="G67" s="976">
        <v>15000</v>
      </c>
      <c r="H67" s="18">
        <v>1</v>
      </c>
      <c r="I67" s="7">
        <f t="shared" si="0"/>
        <v>15000</v>
      </c>
      <c r="J67" s="16">
        <v>1</v>
      </c>
      <c r="K67" s="7">
        <f t="shared" si="1"/>
        <v>15000</v>
      </c>
      <c r="L67" s="1047"/>
      <c r="M67" s="1049"/>
      <c r="N67" s="1049"/>
      <c r="O67" s="1049"/>
      <c r="P67" s="628" t="s">
        <v>3427</v>
      </c>
      <c r="Q67" s="628" t="s">
        <v>3428</v>
      </c>
      <c r="R67" s="629" t="s">
        <v>3429</v>
      </c>
      <c r="S67" s="629" t="s">
        <v>3430</v>
      </c>
    </row>
    <row r="68" spans="1:19" ht="15.75">
      <c r="A68" s="995">
        <v>62</v>
      </c>
      <c r="B68" s="995">
        <v>62</v>
      </c>
      <c r="C68" s="12" t="s">
        <v>72</v>
      </c>
      <c r="D68" s="12"/>
      <c r="E68" s="13">
        <v>2005</v>
      </c>
      <c r="F68" s="17" t="s">
        <v>13</v>
      </c>
      <c r="G68" s="976">
        <v>50000</v>
      </c>
      <c r="H68" s="18">
        <v>1</v>
      </c>
      <c r="I68" s="7">
        <f t="shared" si="0"/>
        <v>50000</v>
      </c>
      <c r="J68" s="16">
        <v>1</v>
      </c>
      <c r="K68" s="7">
        <f t="shared" si="1"/>
        <v>50000</v>
      </c>
      <c r="L68" s="630">
        <v>1</v>
      </c>
      <c r="M68" s="631">
        <v>2</v>
      </c>
      <c r="N68" s="631">
        <v>3</v>
      </c>
      <c r="O68" s="631">
        <v>4</v>
      </c>
      <c r="P68" s="951">
        <v>5</v>
      </c>
      <c r="Q68" s="951">
        <v>6</v>
      </c>
      <c r="R68" s="952">
        <v>7</v>
      </c>
      <c r="S68" s="952">
        <v>8</v>
      </c>
    </row>
    <row r="69" spans="1:19" ht="61.5" customHeight="1">
      <c r="A69" s="995">
        <v>63</v>
      </c>
      <c r="B69" s="995">
        <v>63</v>
      </c>
      <c r="C69" s="12" t="s">
        <v>73</v>
      </c>
      <c r="D69" s="12"/>
      <c r="E69" s="13">
        <v>2005</v>
      </c>
      <c r="F69" s="17" t="s">
        <v>13</v>
      </c>
      <c r="G69" s="976">
        <v>45000</v>
      </c>
      <c r="H69" s="18">
        <v>1</v>
      </c>
      <c r="I69" s="7">
        <f t="shared" si="0"/>
        <v>45000</v>
      </c>
      <c r="J69" s="16">
        <v>1</v>
      </c>
      <c r="K69" s="7">
        <f t="shared" si="1"/>
        <v>45000</v>
      </c>
      <c r="L69" s="944">
        <v>1</v>
      </c>
      <c r="M69" s="945" t="s">
        <v>3431</v>
      </c>
      <c r="N69" s="946">
        <v>900115101016</v>
      </c>
      <c r="O69" s="944"/>
      <c r="P69" s="943">
        <v>131680244.09999999</v>
      </c>
      <c r="Q69" s="943">
        <v>131680244.09999999</v>
      </c>
      <c r="R69" s="943"/>
      <c r="S69" s="944"/>
    </row>
    <row r="70" spans="1:19" ht="62.25" customHeight="1">
      <c r="A70" s="995">
        <v>64</v>
      </c>
      <c r="B70" s="995">
        <v>64</v>
      </c>
      <c r="C70" s="12" t="s">
        <v>74</v>
      </c>
      <c r="D70" s="12"/>
      <c r="E70" s="13">
        <v>2005</v>
      </c>
      <c r="F70" s="17" t="s">
        <v>13</v>
      </c>
      <c r="G70" s="976">
        <v>25000</v>
      </c>
      <c r="H70" s="18">
        <v>3</v>
      </c>
      <c r="I70" s="7">
        <f t="shared" si="0"/>
        <v>75000</v>
      </c>
      <c r="J70" s="16">
        <v>3</v>
      </c>
      <c r="K70" s="7">
        <f t="shared" si="1"/>
        <v>75000</v>
      </c>
      <c r="L70" s="944">
        <v>2</v>
      </c>
      <c r="M70" s="945" t="s">
        <v>3431</v>
      </c>
      <c r="N70" s="946">
        <v>900115101024</v>
      </c>
      <c r="O70" s="944"/>
      <c r="P70" s="943">
        <v>3932760.3</v>
      </c>
      <c r="Q70" s="943">
        <v>3932760.3</v>
      </c>
      <c r="R70" s="943"/>
      <c r="S70" s="944"/>
    </row>
    <row r="71" spans="1:19" ht="16.5" customHeight="1">
      <c r="A71" s="995">
        <v>65</v>
      </c>
      <c r="B71" s="995">
        <v>65</v>
      </c>
      <c r="C71" s="12" t="s">
        <v>75</v>
      </c>
      <c r="D71" s="12"/>
      <c r="E71" s="13">
        <v>2005</v>
      </c>
      <c r="F71" s="17" t="s">
        <v>13</v>
      </c>
      <c r="G71" s="976">
        <v>35000</v>
      </c>
      <c r="H71" s="18">
        <v>2</v>
      </c>
      <c r="I71" s="7">
        <f t="shared" si="0"/>
        <v>70000</v>
      </c>
      <c r="J71" s="16">
        <v>2</v>
      </c>
      <c r="K71" s="7">
        <f t="shared" si="1"/>
        <v>70000</v>
      </c>
      <c r="L71" s="8"/>
    </row>
    <row r="72" spans="1:19" ht="15.75">
      <c r="A72" s="995">
        <v>66</v>
      </c>
      <c r="B72" s="995">
        <v>66</v>
      </c>
      <c r="C72" s="12" t="s">
        <v>76</v>
      </c>
      <c r="D72" s="12"/>
      <c r="E72" s="13">
        <v>2007</v>
      </c>
      <c r="F72" s="17" t="s">
        <v>13</v>
      </c>
      <c r="G72" s="976">
        <v>10000</v>
      </c>
      <c r="H72" s="18">
        <v>12</v>
      </c>
      <c r="I72" s="7">
        <f t="shared" si="0"/>
        <v>120000</v>
      </c>
      <c r="J72" s="16">
        <v>12</v>
      </c>
      <c r="K72" s="7">
        <f t="shared" si="1"/>
        <v>120000</v>
      </c>
      <c r="L72" s="8"/>
    </row>
    <row r="73" spans="1:19" ht="15.75">
      <c r="A73" s="995">
        <v>67</v>
      </c>
      <c r="B73" s="995">
        <v>67</v>
      </c>
      <c r="C73" s="12" t="s">
        <v>77</v>
      </c>
      <c r="D73" s="12"/>
      <c r="E73" s="13">
        <v>2007</v>
      </c>
      <c r="F73" s="17" t="s">
        <v>13</v>
      </c>
      <c r="G73" s="976">
        <v>487500</v>
      </c>
      <c r="H73" s="18">
        <v>1</v>
      </c>
      <c r="I73" s="7">
        <f t="shared" si="0"/>
        <v>487500</v>
      </c>
      <c r="J73" s="16">
        <v>1</v>
      </c>
      <c r="K73" s="7">
        <f t="shared" si="1"/>
        <v>487500</v>
      </c>
      <c r="L73" s="8"/>
    </row>
    <row r="74" spans="1:19" ht="15.75">
      <c r="A74" s="995">
        <v>68</v>
      </c>
      <c r="B74" s="995">
        <v>68</v>
      </c>
      <c r="C74" s="12" t="s">
        <v>78</v>
      </c>
      <c r="D74" s="12"/>
      <c r="E74" s="13">
        <v>2009</v>
      </c>
      <c r="F74" s="17" t="s">
        <v>13</v>
      </c>
      <c r="G74" s="976">
        <v>50000</v>
      </c>
      <c r="H74" s="18">
        <v>1</v>
      </c>
      <c r="I74" s="7">
        <f t="shared" ref="I74:I135" si="5">SUM(G74*H74)</f>
        <v>50000</v>
      </c>
      <c r="J74" s="16">
        <v>1</v>
      </c>
      <c r="K74" s="7">
        <f t="shared" ref="K74:K135" si="6">I74</f>
        <v>50000</v>
      </c>
      <c r="L74" s="8"/>
    </row>
    <row r="75" spans="1:19" ht="15.75">
      <c r="A75" s="995">
        <v>69</v>
      </c>
      <c r="B75" s="995">
        <v>69</v>
      </c>
      <c r="C75" s="12" t="s">
        <v>79</v>
      </c>
      <c r="D75" s="12"/>
      <c r="E75" s="13">
        <v>2009</v>
      </c>
      <c r="F75" s="17" t="s">
        <v>13</v>
      </c>
      <c r="G75" s="976">
        <v>78000</v>
      </c>
      <c r="H75" s="18">
        <v>5</v>
      </c>
      <c r="I75" s="7">
        <f t="shared" si="5"/>
        <v>390000</v>
      </c>
      <c r="J75" s="16">
        <v>5</v>
      </c>
      <c r="K75" s="7">
        <f t="shared" si="6"/>
        <v>390000</v>
      </c>
      <c r="L75" s="8"/>
    </row>
    <row r="76" spans="1:19" ht="15.75">
      <c r="A76" s="995">
        <v>70</v>
      </c>
      <c r="B76" s="995">
        <v>70</v>
      </c>
      <c r="C76" s="12" t="s">
        <v>80</v>
      </c>
      <c r="D76" s="12"/>
      <c r="E76" s="13">
        <v>2009</v>
      </c>
      <c r="F76" s="17" t="s">
        <v>13</v>
      </c>
      <c r="G76" s="976">
        <v>187200</v>
      </c>
      <c r="H76" s="18">
        <v>1</v>
      </c>
      <c r="I76" s="7">
        <f t="shared" si="5"/>
        <v>187200</v>
      </c>
      <c r="J76" s="16">
        <v>1</v>
      </c>
      <c r="K76" s="7">
        <f t="shared" si="6"/>
        <v>187200</v>
      </c>
      <c r="L76" s="8"/>
    </row>
    <row r="77" spans="1:19" ht="15.75">
      <c r="A77" s="995">
        <v>71</v>
      </c>
      <c r="B77" s="995">
        <v>71</v>
      </c>
      <c r="C77" s="12" t="s">
        <v>75</v>
      </c>
      <c r="D77" s="12"/>
      <c r="E77" s="13">
        <v>2009</v>
      </c>
      <c r="F77" s="17" t="s">
        <v>13</v>
      </c>
      <c r="G77" s="976">
        <v>34320</v>
      </c>
      <c r="H77" s="18">
        <v>21</v>
      </c>
      <c r="I77" s="7">
        <f t="shared" si="5"/>
        <v>720720</v>
      </c>
      <c r="J77" s="16">
        <v>21</v>
      </c>
      <c r="K77" s="7">
        <f t="shared" si="6"/>
        <v>720720</v>
      </c>
      <c r="L77" s="8"/>
    </row>
    <row r="78" spans="1:19" ht="15.75">
      <c r="A78" s="995">
        <v>72</v>
      </c>
      <c r="B78" s="995">
        <v>72</v>
      </c>
      <c r="C78" s="12" t="s">
        <v>81</v>
      </c>
      <c r="D78" s="12"/>
      <c r="E78" s="13">
        <v>2009</v>
      </c>
      <c r="F78" s="17" t="s">
        <v>13</v>
      </c>
      <c r="G78" s="976">
        <v>45900</v>
      </c>
      <c r="H78" s="18">
        <v>7</v>
      </c>
      <c r="I78" s="7">
        <f t="shared" si="5"/>
        <v>321300</v>
      </c>
      <c r="J78" s="16">
        <v>7</v>
      </c>
      <c r="K78" s="7">
        <f t="shared" si="6"/>
        <v>321300</v>
      </c>
      <c r="L78" s="8"/>
    </row>
    <row r="79" spans="1:19" ht="15.75">
      <c r="A79" s="995">
        <v>73</v>
      </c>
      <c r="B79" s="995">
        <v>73</v>
      </c>
      <c r="C79" s="12" t="s">
        <v>82</v>
      </c>
      <c r="D79" s="12"/>
      <c r="E79" s="13">
        <v>2009</v>
      </c>
      <c r="F79" s="17" t="s">
        <v>13</v>
      </c>
      <c r="G79" s="976">
        <v>33306</v>
      </c>
      <c r="H79" s="18">
        <v>1</v>
      </c>
      <c r="I79" s="7">
        <f t="shared" si="5"/>
        <v>33306</v>
      </c>
      <c r="J79" s="16">
        <v>1</v>
      </c>
      <c r="K79" s="7">
        <f t="shared" si="6"/>
        <v>33306</v>
      </c>
      <c r="L79" s="8"/>
    </row>
    <row r="80" spans="1:19" ht="15.75">
      <c r="A80" s="995">
        <v>74</v>
      </c>
      <c r="B80" s="995">
        <v>74</v>
      </c>
      <c r="C80" s="12" t="s">
        <v>83</v>
      </c>
      <c r="D80" s="12"/>
      <c r="E80" s="13">
        <v>2009</v>
      </c>
      <c r="F80" s="17" t="s">
        <v>13</v>
      </c>
      <c r="G80" s="976">
        <v>39000</v>
      </c>
      <c r="H80" s="18">
        <v>1</v>
      </c>
      <c r="I80" s="7">
        <f t="shared" si="5"/>
        <v>39000</v>
      </c>
      <c r="J80" s="16">
        <v>1</v>
      </c>
      <c r="K80" s="7">
        <f t="shared" si="6"/>
        <v>39000</v>
      </c>
      <c r="L80" s="8"/>
    </row>
    <row r="81" spans="1:12" ht="15.75">
      <c r="A81" s="995">
        <v>75</v>
      </c>
      <c r="B81" s="995">
        <v>75</v>
      </c>
      <c r="C81" s="12" t="s">
        <v>84</v>
      </c>
      <c r="D81" s="12"/>
      <c r="E81" s="13">
        <v>2009</v>
      </c>
      <c r="F81" s="17" t="s">
        <v>13</v>
      </c>
      <c r="G81" s="976">
        <v>60000</v>
      </c>
      <c r="H81" s="18">
        <v>1</v>
      </c>
      <c r="I81" s="7">
        <f t="shared" si="5"/>
        <v>60000</v>
      </c>
      <c r="J81" s="16">
        <v>1</v>
      </c>
      <c r="K81" s="7">
        <f t="shared" si="6"/>
        <v>60000</v>
      </c>
      <c r="L81" s="8"/>
    </row>
    <row r="82" spans="1:12" ht="15.75">
      <c r="A82" s="995">
        <v>76</v>
      </c>
      <c r="B82" s="995">
        <v>76</v>
      </c>
      <c r="C82" s="12" t="s">
        <v>74</v>
      </c>
      <c r="D82" s="12"/>
      <c r="E82" s="13">
        <v>2009</v>
      </c>
      <c r="F82" s="17" t="s">
        <v>13</v>
      </c>
      <c r="G82" s="976">
        <v>160000</v>
      </c>
      <c r="H82" s="18">
        <v>2</v>
      </c>
      <c r="I82" s="7">
        <f t="shared" si="5"/>
        <v>320000</v>
      </c>
      <c r="J82" s="16">
        <v>2</v>
      </c>
      <c r="K82" s="7">
        <f t="shared" si="6"/>
        <v>320000</v>
      </c>
      <c r="L82" s="8"/>
    </row>
    <row r="83" spans="1:12" ht="15.75">
      <c r="A83" s="995">
        <v>77</v>
      </c>
      <c r="B83" s="995">
        <v>77</v>
      </c>
      <c r="C83" s="12" t="s">
        <v>85</v>
      </c>
      <c r="D83" s="12"/>
      <c r="E83" s="13">
        <v>2010</v>
      </c>
      <c r="F83" s="17" t="s">
        <v>13</v>
      </c>
      <c r="G83" s="976">
        <v>37950</v>
      </c>
      <c r="H83" s="18">
        <v>1</v>
      </c>
      <c r="I83" s="7">
        <f t="shared" si="5"/>
        <v>37950</v>
      </c>
      <c r="J83" s="16">
        <v>1</v>
      </c>
      <c r="K83" s="7">
        <f t="shared" si="6"/>
        <v>37950</v>
      </c>
      <c r="L83" s="8"/>
    </row>
    <row r="84" spans="1:12" ht="15.75">
      <c r="A84" s="995">
        <v>78</v>
      </c>
      <c r="B84" s="995">
        <v>78</v>
      </c>
      <c r="C84" s="12" t="s">
        <v>86</v>
      </c>
      <c r="D84" s="12"/>
      <c r="E84" s="13">
        <v>2010</v>
      </c>
      <c r="F84" s="17" t="s">
        <v>13</v>
      </c>
      <c r="G84" s="976">
        <v>41360</v>
      </c>
      <c r="H84" s="18">
        <v>3</v>
      </c>
      <c r="I84" s="7">
        <f t="shared" si="5"/>
        <v>124080</v>
      </c>
      <c r="J84" s="16">
        <v>3</v>
      </c>
      <c r="K84" s="7">
        <f t="shared" si="6"/>
        <v>124080</v>
      </c>
      <c r="L84" s="8"/>
    </row>
    <row r="85" spans="1:12" ht="15.75">
      <c r="A85" s="995">
        <v>79</v>
      </c>
      <c r="B85" s="995">
        <v>79</v>
      </c>
      <c r="C85" s="12" t="s">
        <v>87</v>
      </c>
      <c r="D85" s="12"/>
      <c r="E85" s="13">
        <v>2010</v>
      </c>
      <c r="F85" s="17" t="s">
        <v>13</v>
      </c>
      <c r="G85" s="976">
        <v>46530</v>
      </c>
      <c r="H85" s="18">
        <v>1</v>
      </c>
      <c r="I85" s="7">
        <f t="shared" si="5"/>
        <v>46530</v>
      </c>
      <c r="J85" s="16">
        <v>1</v>
      </c>
      <c r="K85" s="7">
        <f t="shared" si="6"/>
        <v>46530</v>
      </c>
      <c r="L85" s="8"/>
    </row>
    <row r="86" spans="1:12" ht="15.75">
      <c r="A86" s="995">
        <v>80</v>
      </c>
      <c r="B86" s="995">
        <v>80</v>
      </c>
      <c r="C86" s="12" t="s">
        <v>88</v>
      </c>
      <c r="D86" s="12"/>
      <c r="E86" s="13">
        <v>2010</v>
      </c>
      <c r="F86" s="17" t="s">
        <v>13</v>
      </c>
      <c r="G86" s="976">
        <v>72380</v>
      </c>
      <c r="H86" s="18">
        <v>1</v>
      </c>
      <c r="I86" s="7">
        <f t="shared" si="5"/>
        <v>72380</v>
      </c>
      <c r="J86" s="16">
        <v>1</v>
      </c>
      <c r="K86" s="7">
        <f t="shared" si="6"/>
        <v>72380</v>
      </c>
      <c r="L86" s="8"/>
    </row>
    <row r="87" spans="1:12" ht="15.75">
      <c r="A87" s="995">
        <v>81</v>
      </c>
      <c r="B87" s="995">
        <v>81</v>
      </c>
      <c r="C87" s="12" t="s">
        <v>89</v>
      </c>
      <c r="D87" s="12"/>
      <c r="E87" s="13">
        <v>2010</v>
      </c>
      <c r="F87" s="17" t="s">
        <v>13</v>
      </c>
      <c r="G87" s="976">
        <v>46530</v>
      </c>
      <c r="H87" s="18">
        <v>1</v>
      </c>
      <c r="I87" s="7">
        <f t="shared" si="5"/>
        <v>46530</v>
      </c>
      <c r="J87" s="16">
        <v>1</v>
      </c>
      <c r="K87" s="7">
        <f t="shared" si="6"/>
        <v>46530</v>
      </c>
      <c r="L87" s="8"/>
    </row>
    <row r="88" spans="1:12" ht="15.75">
      <c r="A88" s="995">
        <v>82</v>
      </c>
      <c r="B88" s="995">
        <v>82</v>
      </c>
      <c r="C88" s="12" t="s">
        <v>90</v>
      </c>
      <c r="D88" s="12"/>
      <c r="E88" s="13">
        <v>2010</v>
      </c>
      <c r="F88" s="17" t="s">
        <v>13</v>
      </c>
      <c r="G88" s="976">
        <v>52140</v>
      </c>
      <c r="H88" s="18">
        <v>6</v>
      </c>
      <c r="I88" s="7">
        <f t="shared" si="5"/>
        <v>312840</v>
      </c>
      <c r="J88" s="16">
        <v>6</v>
      </c>
      <c r="K88" s="7">
        <f t="shared" si="6"/>
        <v>312840</v>
      </c>
      <c r="L88" s="8"/>
    </row>
    <row r="89" spans="1:12" ht="15.75">
      <c r="A89" s="995">
        <v>83</v>
      </c>
      <c r="B89" s="995">
        <v>83</v>
      </c>
      <c r="C89" s="12" t="s">
        <v>91</v>
      </c>
      <c r="D89" s="12"/>
      <c r="E89" s="13">
        <v>2012</v>
      </c>
      <c r="F89" s="17" t="s">
        <v>13</v>
      </c>
      <c r="G89" s="976">
        <v>7000</v>
      </c>
      <c r="H89" s="18">
        <v>1</v>
      </c>
      <c r="I89" s="7">
        <f t="shared" si="5"/>
        <v>7000</v>
      </c>
      <c r="J89" s="16">
        <v>1</v>
      </c>
      <c r="K89" s="7">
        <f t="shared" si="6"/>
        <v>7000</v>
      </c>
      <c r="L89" s="8"/>
    </row>
    <row r="90" spans="1:12" ht="15.75">
      <c r="A90" s="995">
        <v>84</v>
      </c>
      <c r="B90" s="995">
        <v>84</v>
      </c>
      <c r="C90" s="12" t="s">
        <v>92</v>
      </c>
      <c r="D90" s="13">
        <v>2008</v>
      </c>
      <c r="E90" s="13">
        <v>2010</v>
      </c>
      <c r="F90" s="17" t="s">
        <v>13</v>
      </c>
      <c r="G90" s="976">
        <v>1700000</v>
      </c>
      <c r="H90" s="18">
        <v>1</v>
      </c>
      <c r="I90" s="7">
        <f t="shared" si="5"/>
        <v>1700000</v>
      </c>
      <c r="J90" s="16">
        <v>1</v>
      </c>
      <c r="K90" s="7">
        <f t="shared" si="6"/>
        <v>1700000</v>
      </c>
      <c r="L90" s="8"/>
    </row>
    <row r="91" spans="1:12" ht="15.75">
      <c r="A91" s="995">
        <v>85</v>
      </c>
      <c r="B91" s="995">
        <v>85</v>
      </c>
      <c r="C91" s="12" t="s">
        <v>93</v>
      </c>
      <c r="D91" s="12"/>
      <c r="E91" s="13">
        <v>1997</v>
      </c>
      <c r="F91" s="17" t="s">
        <v>13</v>
      </c>
      <c r="G91" s="976">
        <v>20000</v>
      </c>
      <c r="H91" s="18">
        <v>2</v>
      </c>
      <c r="I91" s="7">
        <f t="shared" si="5"/>
        <v>40000</v>
      </c>
      <c r="J91" s="16">
        <v>2</v>
      </c>
      <c r="K91" s="7">
        <f t="shared" si="6"/>
        <v>40000</v>
      </c>
      <c r="L91" s="8"/>
    </row>
    <row r="92" spans="1:12" ht="15.75">
      <c r="A92" s="995">
        <v>86</v>
      </c>
      <c r="B92" s="995">
        <v>86</v>
      </c>
      <c r="C92" s="12" t="s">
        <v>93</v>
      </c>
      <c r="D92" s="12"/>
      <c r="E92" s="13">
        <v>2008</v>
      </c>
      <c r="F92" s="17" t="s">
        <v>13</v>
      </c>
      <c r="G92" s="976">
        <v>20000</v>
      </c>
      <c r="H92" s="18">
        <v>1</v>
      </c>
      <c r="I92" s="7">
        <f t="shared" si="5"/>
        <v>20000</v>
      </c>
      <c r="J92" s="16">
        <v>1</v>
      </c>
      <c r="K92" s="7">
        <f t="shared" si="6"/>
        <v>20000</v>
      </c>
      <c r="L92" s="8"/>
    </row>
    <row r="93" spans="1:12" ht="15.75">
      <c r="A93" s="995">
        <v>87</v>
      </c>
      <c r="B93" s="995">
        <v>87</v>
      </c>
      <c r="C93" s="12" t="s">
        <v>94</v>
      </c>
      <c r="D93" s="12"/>
      <c r="E93" s="13">
        <v>2009</v>
      </c>
      <c r="F93" s="17" t="s">
        <v>13</v>
      </c>
      <c r="G93" s="976">
        <v>27648</v>
      </c>
      <c r="H93" s="18">
        <v>1</v>
      </c>
      <c r="I93" s="7">
        <f t="shared" si="5"/>
        <v>27648</v>
      </c>
      <c r="J93" s="16">
        <v>1</v>
      </c>
      <c r="K93" s="7">
        <f t="shared" si="6"/>
        <v>27648</v>
      </c>
      <c r="L93" s="8"/>
    </row>
    <row r="94" spans="1:12" ht="15.75">
      <c r="A94" s="995">
        <v>88</v>
      </c>
      <c r="B94" s="995">
        <v>88</v>
      </c>
      <c r="C94" s="12" t="s">
        <v>95</v>
      </c>
      <c r="D94" s="12"/>
      <c r="E94" s="13">
        <v>2009</v>
      </c>
      <c r="F94" s="17" t="s">
        <v>13</v>
      </c>
      <c r="G94" s="976">
        <v>17550</v>
      </c>
      <c r="H94" s="18">
        <v>2</v>
      </c>
      <c r="I94" s="7">
        <f t="shared" si="5"/>
        <v>35100</v>
      </c>
      <c r="J94" s="16">
        <v>2</v>
      </c>
      <c r="K94" s="7">
        <f t="shared" si="6"/>
        <v>35100</v>
      </c>
      <c r="L94" s="8"/>
    </row>
    <row r="95" spans="1:12" ht="15.75">
      <c r="A95" s="995">
        <v>89</v>
      </c>
      <c r="B95" s="995">
        <v>89</v>
      </c>
      <c r="C95" s="12" t="s">
        <v>96</v>
      </c>
      <c r="D95" s="12"/>
      <c r="E95" s="13">
        <v>2009</v>
      </c>
      <c r="F95" s="17" t="s">
        <v>13</v>
      </c>
      <c r="G95" s="976">
        <v>22750</v>
      </c>
      <c r="H95" s="18">
        <v>1</v>
      </c>
      <c r="I95" s="7">
        <f t="shared" si="5"/>
        <v>22750</v>
      </c>
      <c r="J95" s="16">
        <v>1</v>
      </c>
      <c r="K95" s="7">
        <f t="shared" si="6"/>
        <v>22750</v>
      </c>
      <c r="L95" s="8"/>
    </row>
    <row r="96" spans="1:12" ht="15.75">
      <c r="A96" s="995">
        <v>90</v>
      </c>
      <c r="B96" s="995">
        <v>90</v>
      </c>
      <c r="C96" s="12" t="s">
        <v>97</v>
      </c>
      <c r="D96" s="12"/>
      <c r="E96" s="13">
        <v>2009</v>
      </c>
      <c r="F96" s="17" t="s">
        <v>13</v>
      </c>
      <c r="G96" s="976">
        <v>150</v>
      </c>
      <c r="H96" s="18">
        <v>1</v>
      </c>
      <c r="I96" s="7">
        <f t="shared" si="5"/>
        <v>150</v>
      </c>
      <c r="J96" s="16">
        <v>1</v>
      </c>
      <c r="K96" s="7">
        <f t="shared" si="6"/>
        <v>150</v>
      </c>
      <c r="L96" s="8"/>
    </row>
    <row r="97" spans="1:12" ht="15.75">
      <c r="A97" s="995">
        <v>91</v>
      </c>
      <c r="B97" s="995">
        <v>91</v>
      </c>
      <c r="C97" s="12" t="s">
        <v>98</v>
      </c>
      <c r="D97" s="12"/>
      <c r="E97" s="13">
        <v>2009</v>
      </c>
      <c r="F97" s="17" t="s">
        <v>13</v>
      </c>
      <c r="G97" s="976">
        <v>26455</v>
      </c>
      <c r="H97" s="18">
        <v>2</v>
      </c>
      <c r="I97" s="7">
        <f t="shared" si="5"/>
        <v>52910</v>
      </c>
      <c r="J97" s="16">
        <v>2</v>
      </c>
      <c r="K97" s="7">
        <f t="shared" si="6"/>
        <v>52910</v>
      </c>
      <c r="L97" s="8"/>
    </row>
    <row r="98" spans="1:12" ht="15.75">
      <c r="A98" s="995">
        <v>92</v>
      </c>
      <c r="B98" s="995">
        <v>92</v>
      </c>
      <c r="C98" s="12" t="s">
        <v>99</v>
      </c>
      <c r="D98" s="12"/>
      <c r="E98" s="13">
        <v>2009</v>
      </c>
      <c r="F98" s="17" t="s">
        <v>13</v>
      </c>
      <c r="G98" s="976">
        <v>30095</v>
      </c>
      <c r="H98" s="18">
        <v>1</v>
      </c>
      <c r="I98" s="7">
        <f t="shared" si="5"/>
        <v>30095</v>
      </c>
      <c r="J98" s="16">
        <v>1</v>
      </c>
      <c r="K98" s="7">
        <f t="shared" si="6"/>
        <v>30095</v>
      </c>
      <c r="L98" s="8"/>
    </row>
    <row r="99" spans="1:12" ht="15.75">
      <c r="A99" s="995">
        <v>93</v>
      </c>
      <c r="B99" s="995">
        <v>93</v>
      </c>
      <c r="C99" s="12" t="s">
        <v>100</v>
      </c>
      <c r="D99" s="12"/>
      <c r="E99" s="13">
        <v>2009</v>
      </c>
      <c r="F99" s="17" t="s">
        <v>13</v>
      </c>
      <c r="G99" s="976">
        <v>21450</v>
      </c>
      <c r="H99" s="18">
        <v>1</v>
      </c>
      <c r="I99" s="7">
        <f t="shared" si="5"/>
        <v>21450</v>
      </c>
      <c r="J99" s="16">
        <v>1</v>
      </c>
      <c r="K99" s="7">
        <f t="shared" si="6"/>
        <v>21450</v>
      </c>
      <c r="L99" s="8"/>
    </row>
    <row r="100" spans="1:12" ht="15.75">
      <c r="A100" s="995">
        <v>94</v>
      </c>
      <c r="B100" s="995">
        <v>94</v>
      </c>
      <c r="C100" s="12" t="s">
        <v>100</v>
      </c>
      <c r="D100" s="12"/>
      <c r="E100" s="13">
        <v>2009</v>
      </c>
      <c r="F100" s="17" t="s">
        <v>13</v>
      </c>
      <c r="G100" s="976">
        <v>14950</v>
      </c>
      <c r="H100" s="18">
        <v>1</v>
      </c>
      <c r="I100" s="7">
        <f t="shared" si="5"/>
        <v>14950</v>
      </c>
      <c r="J100" s="16">
        <v>1</v>
      </c>
      <c r="K100" s="7">
        <f t="shared" si="6"/>
        <v>14950</v>
      </c>
      <c r="L100" s="8"/>
    </row>
    <row r="101" spans="1:12" ht="15.75">
      <c r="A101" s="995">
        <v>95</v>
      </c>
      <c r="B101" s="995">
        <v>95</v>
      </c>
      <c r="C101" s="12" t="s">
        <v>100</v>
      </c>
      <c r="D101" s="12"/>
      <c r="E101" s="13">
        <v>2009</v>
      </c>
      <c r="F101" s="17" t="s">
        <v>13</v>
      </c>
      <c r="G101" s="976">
        <v>3575</v>
      </c>
      <c r="H101" s="18">
        <v>8</v>
      </c>
      <c r="I101" s="7">
        <f t="shared" si="5"/>
        <v>28600</v>
      </c>
      <c r="J101" s="16">
        <v>8</v>
      </c>
      <c r="K101" s="7">
        <f t="shared" si="6"/>
        <v>28600</v>
      </c>
      <c r="L101" s="8"/>
    </row>
    <row r="102" spans="1:12" ht="15.75">
      <c r="A102" s="995">
        <v>96</v>
      </c>
      <c r="B102" s="995">
        <v>96</v>
      </c>
      <c r="C102" s="12" t="s">
        <v>98</v>
      </c>
      <c r="D102" s="12"/>
      <c r="E102" s="13">
        <v>2009</v>
      </c>
      <c r="F102" s="17" t="s">
        <v>13</v>
      </c>
      <c r="G102" s="976">
        <v>7410</v>
      </c>
      <c r="H102" s="18">
        <v>1</v>
      </c>
      <c r="I102" s="7">
        <f t="shared" si="5"/>
        <v>7410</v>
      </c>
      <c r="J102" s="16">
        <v>1</v>
      </c>
      <c r="K102" s="7">
        <f t="shared" si="6"/>
        <v>7410</v>
      </c>
      <c r="L102" s="8"/>
    </row>
    <row r="103" spans="1:12" ht="15.75">
      <c r="A103" s="995">
        <v>97</v>
      </c>
      <c r="B103" s="995">
        <v>97</v>
      </c>
      <c r="C103" s="12" t="s">
        <v>101</v>
      </c>
      <c r="D103" s="12"/>
      <c r="E103" s="13">
        <v>2009</v>
      </c>
      <c r="F103" s="17" t="s">
        <v>13</v>
      </c>
      <c r="G103" s="976">
        <v>32500</v>
      </c>
      <c r="H103" s="18">
        <v>5</v>
      </c>
      <c r="I103" s="7">
        <f t="shared" si="5"/>
        <v>162500</v>
      </c>
      <c r="J103" s="16">
        <v>5</v>
      </c>
      <c r="K103" s="7">
        <f t="shared" si="6"/>
        <v>162500</v>
      </c>
      <c r="L103" s="8"/>
    </row>
    <row r="104" spans="1:12" ht="15.75">
      <c r="A104" s="995">
        <v>98</v>
      </c>
      <c r="B104" s="995">
        <v>98</v>
      </c>
      <c r="C104" s="12" t="s">
        <v>102</v>
      </c>
      <c r="D104" s="12"/>
      <c r="E104" s="13">
        <v>2009</v>
      </c>
      <c r="F104" s="17" t="s">
        <v>13</v>
      </c>
      <c r="G104" s="976">
        <v>6500</v>
      </c>
      <c r="H104" s="18">
        <v>4</v>
      </c>
      <c r="I104" s="7">
        <f t="shared" si="5"/>
        <v>26000</v>
      </c>
      <c r="J104" s="16">
        <v>4</v>
      </c>
      <c r="K104" s="7">
        <f t="shared" si="6"/>
        <v>26000</v>
      </c>
      <c r="L104" s="8"/>
    </row>
    <row r="105" spans="1:12" ht="15.75">
      <c r="A105" s="995">
        <v>99</v>
      </c>
      <c r="B105" s="995">
        <v>99</v>
      </c>
      <c r="C105" s="12" t="s">
        <v>102</v>
      </c>
      <c r="D105" s="12"/>
      <c r="E105" s="13">
        <v>2009</v>
      </c>
      <c r="F105" s="17" t="s">
        <v>13</v>
      </c>
      <c r="G105" s="976">
        <v>13000</v>
      </c>
      <c r="H105" s="18">
        <v>1</v>
      </c>
      <c r="I105" s="7">
        <f t="shared" si="5"/>
        <v>13000</v>
      </c>
      <c r="J105" s="16">
        <v>1</v>
      </c>
      <c r="K105" s="7">
        <f t="shared" si="6"/>
        <v>13000</v>
      </c>
      <c r="L105" s="8"/>
    </row>
    <row r="106" spans="1:12" ht="15.75">
      <c r="A106" s="995">
        <v>100</v>
      </c>
      <c r="B106" s="995">
        <v>100</v>
      </c>
      <c r="C106" s="12" t="s">
        <v>90</v>
      </c>
      <c r="D106" s="12"/>
      <c r="E106" s="13">
        <v>2009</v>
      </c>
      <c r="F106" s="17" t="s">
        <v>13</v>
      </c>
      <c r="G106" s="976">
        <v>7000</v>
      </c>
      <c r="H106" s="18">
        <v>70</v>
      </c>
      <c r="I106" s="7">
        <f t="shared" si="5"/>
        <v>490000</v>
      </c>
      <c r="J106" s="16">
        <v>70</v>
      </c>
      <c r="K106" s="7">
        <f t="shared" si="6"/>
        <v>490000</v>
      </c>
      <c r="L106" s="8"/>
    </row>
    <row r="107" spans="1:12" ht="15.75">
      <c r="A107" s="995">
        <v>101</v>
      </c>
      <c r="B107" s="995">
        <v>101</v>
      </c>
      <c r="C107" s="12" t="s">
        <v>103</v>
      </c>
      <c r="D107" s="12"/>
      <c r="E107" s="13">
        <v>2009</v>
      </c>
      <c r="F107" s="17" t="s">
        <v>13</v>
      </c>
      <c r="G107" s="976">
        <v>9750</v>
      </c>
      <c r="H107" s="18">
        <v>12</v>
      </c>
      <c r="I107" s="7">
        <f t="shared" si="5"/>
        <v>117000</v>
      </c>
      <c r="J107" s="16">
        <v>12</v>
      </c>
      <c r="K107" s="7">
        <f t="shared" si="6"/>
        <v>117000</v>
      </c>
      <c r="L107" s="8"/>
    </row>
    <row r="108" spans="1:12" ht="15.75">
      <c r="A108" s="995">
        <v>102</v>
      </c>
      <c r="B108" s="995">
        <v>102</v>
      </c>
      <c r="C108" s="12" t="s">
        <v>104</v>
      </c>
      <c r="D108" s="12"/>
      <c r="E108" s="13">
        <v>2009</v>
      </c>
      <c r="F108" s="17" t="s">
        <v>13</v>
      </c>
      <c r="G108" s="976">
        <v>9750</v>
      </c>
      <c r="H108" s="18">
        <v>2</v>
      </c>
      <c r="I108" s="7">
        <f t="shared" si="5"/>
        <v>19500</v>
      </c>
      <c r="J108" s="16">
        <v>2</v>
      </c>
      <c r="K108" s="7">
        <f t="shared" si="6"/>
        <v>19500</v>
      </c>
      <c r="L108" s="8"/>
    </row>
    <row r="109" spans="1:12" ht="15.75">
      <c r="A109" s="995">
        <v>103</v>
      </c>
      <c r="B109" s="995">
        <v>103</v>
      </c>
      <c r="C109" s="19" t="s">
        <v>105</v>
      </c>
      <c r="D109" s="19"/>
      <c r="E109" s="13">
        <v>2009</v>
      </c>
      <c r="F109" s="17" t="s">
        <v>13</v>
      </c>
      <c r="G109" s="976">
        <v>1600</v>
      </c>
      <c r="H109" s="18">
        <v>3</v>
      </c>
      <c r="I109" s="7">
        <f t="shared" si="5"/>
        <v>4800</v>
      </c>
      <c r="J109" s="16">
        <v>3</v>
      </c>
      <c r="K109" s="7">
        <f t="shared" si="6"/>
        <v>4800</v>
      </c>
      <c r="L109" s="8"/>
    </row>
    <row r="110" spans="1:12" ht="15.75">
      <c r="A110" s="995">
        <v>104</v>
      </c>
      <c r="B110" s="995">
        <v>104</v>
      </c>
      <c r="C110" s="19" t="s">
        <v>105</v>
      </c>
      <c r="D110" s="19"/>
      <c r="E110" s="13">
        <v>2009</v>
      </c>
      <c r="F110" s="17" t="s">
        <v>13</v>
      </c>
      <c r="G110" s="976">
        <v>1750</v>
      </c>
      <c r="H110" s="20">
        <v>4</v>
      </c>
      <c r="I110" s="7">
        <f t="shared" si="5"/>
        <v>7000</v>
      </c>
      <c r="J110" s="21">
        <v>4</v>
      </c>
      <c r="K110" s="7">
        <f t="shared" si="6"/>
        <v>7000</v>
      </c>
      <c r="L110" s="8"/>
    </row>
    <row r="111" spans="1:12" ht="15.75">
      <c r="A111" s="995">
        <v>105</v>
      </c>
      <c r="B111" s="995">
        <v>105</v>
      </c>
      <c r="C111" s="19" t="s">
        <v>105</v>
      </c>
      <c r="D111" s="19"/>
      <c r="E111" s="13">
        <v>2009</v>
      </c>
      <c r="F111" s="17" t="s">
        <v>13</v>
      </c>
      <c r="G111" s="976">
        <v>3000</v>
      </c>
      <c r="H111" s="20">
        <v>1</v>
      </c>
      <c r="I111" s="7">
        <f t="shared" si="5"/>
        <v>3000</v>
      </c>
      <c r="J111" s="21">
        <v>1</v>
      </c>
      <c r="K111" s="7">
        <f t="shared" si="6"/>
        <v>3000</v>
      </c>
      <c r="L111" s="8"/>
    </row>
    <row r="112" spans="1:12" ht="15.75">
      <c r="A112" s="995">
        <v>106</v>
      </c>
      <c r="B112" s="995">
        <v>106</v>
      </c>
      <c r="C112" s="19" t="s">
        <v>106</v>
      </c>
      <c r="D112" s="19"/>
      <c r="E112" s="13">
        <v>2009</v>
      </c>
      <c r="F112" s="17" t="s">
        <v>13</v>
      </c>
      <c r="G112" s="976">
        <v>3000</v>
      </c>
      <c r="H112" s="20">
        <v>1</v>
      </c>
      <c r="I112" s="7">
        <f t="shared" si="5"/>
        <v>3000</v>
      </c>
      <c r="J112" s="21">
        <v>1</v>
      </c>
      <c r="K112" s="7">
        <f t="shared" si="6"/>
        <v>3000</v>
      </c>
      <c r="L112" s="8"/>
    </row>
    <row r="113" spans="1:12" ht="15.75">
      <c r="A113" s="995">
        <v>107</v>
      </c>
      <c r="B113" s="995">
        <v>107</v>
      </c>
      <c r="C113" s="19" t="s">
        <v>107</v>
      </c>
      <c r="D113" s="19"/>
      <c r="E113" s="13">
        <v>2009</v>
      </c>
      <c r="F113" s="17" t="s">
        <v>13</v>
      </c>
      <c r="G113" s="976">
        <v>1950</v>
      </c>
      <c r="H113" s="20">
        <v>12</v>
      </c>
      <c r="I113" s="7">
        <f t="shared" si="5"/>
        <v>23400</v>
      </c>
      <c r="J113" s="21">
        <v>12</v>
      </c>
      <c r="K113" s="7">
        <f t="shared" si="6"/>
        <v>23400</v>
      </c>
      <c r="L113" s="8"/>
    </row>
    <row r="114" spans="1:12" ht="15.75">
      <c r="A114" s="995">
        <v>108</v>
      </c>
      <c r="B114" s="995">
        <v>108</v>
      </c>
      <c r="C114" s="19" t="s">
        <v>108</v>
      </c>
      <c r="D114" s="19"/>
      <c r="E114" s="14">
        <v>2010</v>
      </c>
      <c r="F114" s="17" t="s">
        <v>13</v>
      </c>
      <c r="G114" s="976">
        <v>10000</v>
      </c>
      <c r="H114" s="20">
        <v>1</v>
      </c>
      <c r="I114" s="7">
        <f t="shared" si="5"/>
        <v>10000</v>
      </c>
      <c r="J114" s="21">
        <v>1</v>
      </c>
      <c r="K114" s="7">
        <f t="shared" si="6"/>
        <v>10000</v>
      </c>
      <c r="L114" s="8"/>
    </row>
    <row r="115" spans="1:12" ht="15.75">
      <c r="A115" s="995">
        <v>109</v>
      </c>
      <c r="B115" s="995">
        <v>109</v>
      </c>
      <c r="C115" s="12" t="s">
        <v>95</v>
      </c>
      <c r="D115" s="12"/>
      <c r="E115" s="14">
        <v>2010</v>
      </c>
      <c r="F115" s="17" t="s">
        <v>13</v>
      </c>
      <c r="G115" s="976">
        <v>16250</v>
      </c>
      <c r="H115" s="18">
        <v>2</v>
      </c>
      <c r="I115" s="7">
        <f t="shared" si="5"/>
        <v>32500</v>
      </c>
      <c r="J115" s="16">
        <v>2</v>
      </c>
      <c r="K115" s="7">
        <f t="shared" si="6"/>
        <v>32500</v>
      </c>
      <c r="L115" s="8"/>
    </row>
    <row r="116" spans="1:12" ht="15.75">
      <c r="A116" s="995">
        <v>110</v>
      </c>
      <c r="B116" s="995">
        <v>110</v>
      </c>
      <c r="C116" s="12" t="s">
        <v>109</v>
      </c>
      <c r="D116" s="12"/>
      <c r="E116" s="14">
        <v>2010</v>
      </c>
      <c r="F116" s="17" t="s">
        <v>13</v>
      </c>
      <c r="G116" s="976">
        <v>42250</v>
      </c>
      <c r="H116" s="18">
        <v>1</v>
      </c>
      <c r="I116" s="7">
        <f t="shared" si="5"/>
        <v>42250</v>
      </c>
      <c r="J116" s="16">
        <v>1</v>
      </c>
      <c r="K116" s="7">
        <f t="shared" si="6"/>
        <v>42250</v>
      </c>
      <c r="L116" s="8"/>
    </row>
    <row r="117" spans="1:12" ht="15.75">
      <c r="A117" s="995">
        <v>111</v>
      </c>
      <c r="B117" s="995">
        <v>111</v>
      </c>
      <c r="C117" s="12" t="s">
        <v>110</v>
      </c>
      <c r="D117" s="12"/>
      <c r="E117" s="13">
        <v>2011</v>
      </c>
      <c r="F117" s="17" t="s">
        <v>13</v>
      </c>
      <c r="G117" s="976">
        <v>9100</v>
      </c>
      <c r="H117" s="18">
        <v>1</v>
      </c>
      <c r="I117" s="7">
        <f t="shared" si="5"/>
        <v>9100</v>
      </c>
      <c r="J117" s="16">
        <v>1</v>
      </c>
      <c r="K117" s="7">
        <f t="shared" si="6"/>
        <v>9100</v>
      </c>
      <c r="L117" s="8"/>
    </row>
    <row r="118" spans="1:12" ht="15.75">
      <c r="A118" s="995">
        <v>112</v>
      </c>
      <c r="B118" s="995">
        <v>112</v>
      </c>
      <c r="C118" s="12" t="s">
        <v>111</v>
      </c>
      <c r="D118" s="12"/>
      <c r="E118" s="13">
        <v>2011</v>
      </c>
      <c r="F118" s="17" t="s">
        <v>13</v>
      </c>
      <c r="G118" s="976">
        <v>17550</v>
      </c>
      <c r="H118" s="18">
        <v>2</v>
      </c>
      <c r="I118" s="7">
        <f t="shared" si="5"/>
        <v>35100</v>
      </c>
      <c r="J118" s="16">
        <v>2</v>
      </c>
      <c r="K118" s="7">
        <f t="shared" si="6"/>
        <v>35100</v>
      </c>
      <c r="L118" s="8"/>
    </row>
    <row r="119" spans="1:12" ht="15.75">
      <c r="A119" s="995">
        <v>113</v>
      </c>
      <c r="B119" s="995">
        <v>113</v>
      </c>
      <c r="C119" s="23" t="s">
        <v>112</v>
      </c>
      <c r="D119" s="23"/>
      <c r="E119" s="13">
        <v>2012</v>
      </c>
      <c r="F119" s="17" t="s">
        <v>13</v>
      </c>
      <c r="G119" s="977">
        <v>9100</v>
      </c>
      <c r="H119" s="24">
        <v>1</v>
      </c>
      <c r="I119" s="7">
        <f t="shared" si="5"/>
        <v>9100</v>
      </c>
      <c r="J119" s="6">
        <v>1</v>
      </c>
      <c r="K119" s="7">
        <f t="shared" si="6"/>
        <v>9100</v>
      </c>
      <c r="L119" s="8"/>
    </row>
    <row r="120" spans="1:12" ht="15.75">
      <c r="A120" s="995">
        <v>114</v>
      </c>
      <c r="B120" s="995">
        <v>114</v>
      </c>
      <c r="C120" s="23" t="s">
        <v>113</v>
      </c>
      <c r="D120" s="23"/>
      <c r="E120" s="13">
        <v>2012</v>
      </c>
      <c r="F120" s="17" t="s">
        <v>13</v>
      </c>
      <c r="G120" s="977">
        <v>16250</v>
      </c>
      <c r="H120" s="24">
        <v>4</v>
      </c>
      <c r="I120" s="7">
        <f t="shared" si="5"/>
        <v>65000</v>
      </c>
      <c r="J120" s="6">
        <v>4</v>
      </c>
      <c r="K120" s="7">
        <f t="shared" si="6"/>
        <v>65000</v>
      </c>
      <c r="L120" s="8"/>
    </row>
    <row r="121" spans="1:12" ht="15.75">
      <c r="A121" s="995">
        <v>115</v>
      </c>
      <c r="B121" s="995">
        <v>115</v>
      </c>
      <c r="C121" s="23" t="s">
        <v>114</v>
      </c>
      <c r="D121" s="23"/>
      <c r="E121" s="13">
        <v>2012</v>
      </c>
      <c r="F121" s="17" t="s">
        <v>13</v>
      </c>
      <c r="G121" s="977">
        <v>8450</v>
      </c>
      <c r="H121" s="24">
        <v>1</v>
      </c>
      <c r="I121" s="7">
        <f t="shared" si="5"/>
        <v>8450</v>
      </c>
      <c r="J121" s="6">
        <v>1</v>
      </c>
      <c r="K121" s="7">
        <f t="shared" si="6"/>
        <v>8450</v>
      </c>
      <c r="L121" s="8"/>
    </row>
    <row r="122" spans="1:12" ht="15.75">
      <c r="A122" s="995">
        <v>116</v>
      </c>
      <c r="B122" s="995">
        <v>116</v>
      </c>
      <c r="C122" s="23" t="s">
        <v>115</v>
      </c>
      <c r="D122" s="23"/>
      <c r="E122" s="13">
        <v>2012</v>
      </c>
      <c r="F122" s="17" t="s">
        <v>13</v>
      </c>
      <c r="G122" s="977">
        <v>13000</v>
      </c>
      <c r="H122" s="24">
        <v>1</v>
      </c>
      <c r="I122" s="7">
        <f t="shared" si="5"/>
        <v>13000</v>
      </c>
      <c r="J122" s="6">
        <v>1</v>
      </c>
      <c r="K122" s="7">
        <f t="shared" si="6"/>
        <v>13000</v>
      </c>
      <c r="L122" s="8"/>
    </row>
    <row r="123" spans="1:12" ht="15.75">
      <c r="A123" s="995">
        <v>117</v>
      </c>
      <c r="B123" s="995">
        <v>117</v>
      </c>
      <c r="C123" s="25" t="s">
        <v>116</v>
      </c>
      <c r="D123" s="25"/>
      <c r="E123" s="13">
        <v>2012</v>
      </c>
      <c r="F123" s="17" t="s">
        <v>13</v>
      </c>
      <c r="G123" s="977">
        <v>16250</v>
      </c>
      <c r="H123" s="24">
        <v>2</v>
      </c>
      <c r="I123" s="7">
        <f t="shared" si="5"/>
        <v>32500</v>
      </c>
      <c r="J123" s="6">
        <v>2</v>
      </c>
      <c r="K123" s="7">
        <f t="shared" si="6"/>
        <v>32500</v>
      </c>
      <c r="L123" s="8"/>
    </row>
    <row r="124" spans="1:12" ht="15.75">
      <c r="A124" s="995">
        <v>118</v>
      </c>
      <c r="B124" s="995">
        <v>118</v>
      </c>
      <c r="C124" s="25" t="s">
        <v>117</v>
      </c>
      <c r="D124" s="25"/>
      <c r="E124" s="13">
        <v>2012</v>
      </c>
      <c r="F124" s="17" t="s">
        <v>13</v>
      </c>
      <c r="G124" s="977">
        <v>4875</v>
      </c>
      <c r="H124" s="24">
        <v>2</v>
      </c>
      <c r="I124" s="7">
        <f t="shared" si="5"/>
        <v>9750</v>
      </c>
      <c r="J124" s="6">
        <v>2</v>
      </c>
      <c r="K124" s="7">
        <f t="shared" si="6"/>
        <v>9750</v>
      </c>
      <c r="L124" s="8"/>
    </row>
    <row r="125" spans="1:12" ht="15.75">
      <c r="A125" s="995">
        <v>119</v>
      </c>
      <c r="B125" s="995">
        <v>119</v>
      </c>
      <c r="C125" s="23" t="s">
        <v>118</v>
      </c>
      <c r="D125" s="23"/>
      <c r="E125" s="13">
        <v>2012</v>
      </c>
      <c r="F125" s="17" t="s">
        <v>13</v>
      </c>
      <c r="G125" s="977">
        <v>1300</v>
      </c>
      <c r="H125" s="24">
        <v>2</v>
      </c>
      <c r="I125" s="7">
        <f t="shared" si="5"/>
        <v>2600</v>
      </c>
      <c r="J125" s="6">
        <v>2</v>
      </c>
      <c r="K125" s="7">
        <f t="shared" si="6"/>
        <v>2600</v>
      </c>
      <c r="L125" s="8"/>
    </row>
    <row r="126" spans="1:12" ht="15.75">
      <c r="A126" s="995">
        <v>120</v>
      </c>
      <c r="B126" s="995">
        <v>120</v>
      </c>
      <c r="C126" s="23" t="s">
        <v>119</v>
      </c>
      <c r="D126" s="23"/>
      <c r="E126" s="13">
        <v>2012</v>
      </c>
      <c r="F126" s="14" t="s">
        <v>120</v>
      </c>
      <c r="G126" s="977">
        <v>3250</v>
      </c>
      <c r="H126" s="24">
        <v>30.4</v>
      </c>
      <c r="I126" s="7">
        <f t="shared" si="5"/>
        <v>98800</v>
      </c>
      <c r="J126" s="26">
        <v>30.4</v>
      </c>
      <c r="K126" s="7">
        <f t="shared" si="6"/>
        <v>98800</v>
      </c>
      <c r="L126" s="8"/>
    </row>
    <row r="127" spans="1:12" ht="15.75">
      <c r="A127" s="995">
        <v>121</v>
      </c>
      <c r="B127" s="995">
        <v>121</v>
      </c>
      <c r="C127" s="25" t="s">
        <v>121</v>
      </c>
      <c r="D127" s="25"/>
      <c r="E127" s="13">
        <v>2012</v>
      </c>
      <c r="F127" s="17" t="s">
        <v>13</v>
      </c>
      <c r="G127" s="966">
        <v>1400</v>
      </c>
      <c r="H127" s="4">
        <v>3</v>
      </c>
      <c r="I127" s="7">
        <f t="shared" si="5"/>
        <v>4200</v>
      </c>
      <c r="J127" s="6">
        <v>3</v>
      </c>
      <c r="K127" s="7">
        <f t="shared" si="6"/>
        <v>4200</v>
      </c>
      <c r="L127" s="8"/>
    </row>
    <row r="128" spans="1:12" ht="15.75">
      <c r="A128" s="995">
        <v>122</v>
      </c>
      <c r="B128" s="995">
        <v>122</v>
      </c>
      <c r="C128" s="25" t="s">
        <v>110</v>
      </c>
      <c r="D128" s="25"/>
      <c r="E128" s="13">
        <v>2012</v>
      </c>
      <c r="F128" s="17" t="s">
        <v>13</v>
      </c>
      <c r="G128" s="966">
        <v>3900</v>
      </c>
      <c r="H128" s="4">
        <v>2</v>
      </c>
      <c r="I128" s="7">
        <f t="shared" si="5"/>
        <v>7800</v>
      </c>
      <c r="J128" s="6">
        <v>2</v>
      </c>
      <c r="K128" s="7">
        <f t="shared" si="6"/>
        <v>7800</v>
      </c>
      <c r="L128" s="8"/>
    </row>
    <row r="129" spans="1:12" ht="15.75">
      <c r="A129" s="995">
        <v>123</v>
      </c>
      <c r="B129" s="995">
        <v>123</v>
      </c>
      <c r="C129" s="25" t="s">
        <v>122</v>
      </c>
      <c r="D129" s="25"/>
      <c r="E129" s="13">
        <v>2012</v>
      </c>
      <c r="F129" s="17" t="s">
        <v>13</v>
      </c>
      <c r="G129" s="966">
        <v>9000</v>
      </c>
      <c r="H129" s="4">
        <v>1</v>
      </c>
      <c r="I129" s="7">
        <f t="shared" si="5"/>
        <v>9000</v>
      </c>
      <c r="J129" s="6">
        <v>1</v>
      </c>
      <c r="K129" s="7">
        <f t="shared" si="6"/>
        <v>9000</v>
      </c>
      <c r="L129" s="8"/>
    </row>
    <row r="130" spans="1:12" ht="15.75">
      <c r="A130" s="995">
        <v>124</v>
      </c>
      <c r="B130" s="995">
        <v>124</v>
      </c>
      <c r="C130" s="25" t="s">
        <v>123</v>
      </c>
      <c r="D130" s="25"/>
      <c r="E130" s="13">
        <v>2012</v>
      </c>
      <c r="F130" s="17" t="s">
        <v>13</v>
      </c>
      <c r="G130" s="966">
        <v>3120</v>
      </c>
      <c r="H130" s="4">
        <v>1</v>
      </c>
      <c r="I130" s="7">
        <f t="shared" si="5"/>
        <v>3120</v>
      </c>
      <c r="J130" s="6">
        <v>1</v>
      </c>
      <c r="K130" s="7">
        <f t="shared" si="6"/>
        <v>3120</v>
      </c>
      <c r="L130" s="8"/>
    </row>
    <row r="131" spans="1:12" ht="15.75">
      <c r="A131" s="995">
        <v>125</v>
      </c>
      <c r="B131" s="995">
        <v>125</v>
      </c>
      <c r="C131" s="25" t="s">
        <v>123</v>
      </c>
      <c r="D131" s="25"/>
      <c r="E131" s="13">
        <v>2012</v>
      </c>
      <c r="F131" s="17" t="s">
        <v>13</v>
      </c>
      <c r="G131" s="966">
        <v>3575</v>
      </c>
      <c r="H131" s="4">
        <v>1</v>
      </c>
      <c r="I131" s="7">
        <f t="shared" si="5"/>
        <v>3575</v>
      </c>
      <c r="J131" s="6">
        <v>1</v>
      </c>
      <c r="K131" s="7">
        <f t="shared" si="6"/>
        <v>3575</v>
      </c>
      <c r="L131" s="8"/>
    </row>
    <row r="132" spans="1:12" ht="15.75">
      <c r="A132" s="995">
        <v>126</v>
      </c>
      <c r="B132" s="995">
        <v>126</v>
      </c>
      <c r="C132" s="25" t="s">
        <v>124</v>
      </c>
      <c r="D132" s="25"/>
      <c r="E132" s="13">
        <v>2012</v>
      </c>
      <c r="F132" s="17" t="s">
        <v>13</v>
      </c>
      <c r="G132" s="966">
        <v>2470</v>
      </c>
      <c r="H132" s="4">
        <v>2</v>
      </c>
      <c r="I132" s="7">
        <f t="shared" si="5"/>
        <v>4940</v>
      </c>
      <c r="J132" s="6">
        <v>2</v>
      </c>
      <c r="K132" s="7">
        <f t="shared" si="6"/>
        <v>4940</v>
      </c>
      <c r="L132" s="8"/>
    </row>
    <row r="133" spans="1:12" ht="15.75">
      <c r="A133" s="995">
        <v>127</v>
      </c>
      <c r="B133" s="995">
        <v>127</v>
      </c>
      <c r="C133" s="25" t="s">
        <v>110</v>
      </c>
      <c r="D133" s="25"/>
      <c r="E133" s="13">
        <v>2012</v>
      </c>
      <c r="F133" s="17" t="s">
        <v>13</v>
      </c>
      <c r="G133" s="966">
        <v>3750</v>
      </c>
      <c r="H133" s="4">
        <v>1</v>
      </c>
      <c r="I133" s="7">
        <f t="shared" si="5"/>
        <v>3750</v>
      </c>
      <c r="J133" s="6">
        <v>1</v>
      </c>
      <c r="K133" s="7">
        <f t="shared" si="6"/>
        <v>3750</v>
      </c>
      <c r="L133" s="8"/>
    </row>
    <row r="134" spans="1:12" ht="15.75">
      <c r="A134" s="995">
        <v>128</v>
      </c>
      <c r="B134" s="995">
        <v>128</v>
      </c>
      <c r="C134" s="25" t="s">
        <v>125</v>
      </c>
      <c r="D134" s="25"/>
      <c r="E134" s="13">
        <v>2012</v>
      </c>
      <c r="F134" s="17" t="s">
        <v>13</v>
      </c>
      <c r="G134" s="966">
        <v>1950</v>
      </c>
      <c r="H134" s="4">
        <v>1</v>
      </c>
      <c r="I134" s="7">
        <f t="shared" si="5"/>
        <v>1950</v>
      </c>
      <c r="J134" s="6">
        <v>1</v>
      </c>
      <c r="K134" s="7">
        <f t="shared" si="6"/>
        <v>1950</v>
      </c>
      <c r="L134" s="8"/>
    </row>
    <row r="135" spans="1:12" ht="15.75">
      <c r="A135" s="995">
        <v>129</v>
      </c>
      <c r="B135" s="995">
        <v>129</v>
      </c>
      <c r="C135" s="25" t="s">
        <v>125</v>
      </c>
      <c r="D135" s="25"/>
      <c r="E135" s="13">
        <v>2012</v>
      </c>
      <c r="F135" s="17" t="s">
        <v>13</v>
      </c>
      <c r="G135" s="966">
        <v>1625</v>
      </c>
      <c r="H135" s="4">
        <v>2</v>
      </c>
      <c r="I135" s="7">
        <f t="shared" si="5"/>
        <v>3250</v>
      </c>
      <c r="J135" s="6">
        <v>2</v>
      </c>
      <c r="K135" s="7">
        <f t="shared" si="6"/>
        <v>3250</v>
      </c>
      <c r="L135" s="8"/>
    </row>
    <row r="136" spans="1:12" ht="15.75">
      <c r="A136" s="995">
        <v>130</v>
      </c>
      <c r="B136" s="995">
        <v>130</v>
      </c>
      <c r="C136" s="25" t="s">
        <v>126</v>
      </c>
      <c r="D136" s="25"/>
      <c r="E136" s="13">
        <v>2012</v>
      </c>
      <c r="F136" s="17" t="s">
        <v>13</v>
      </c>
      <c r="G136" s="966">
        <v>9000</v>
      </c>
      <c r="H136" s="4">
        <v>2</v>
      </c>
      <c r="I136" s="7">
        <f t="shared" ref="I136" si="7">SUM(G136*H136)</f>
        <v>18000</v>
      </c>
      <c r="J136" s="6">
        <v>2</v>
      </c>
      <c r="K136" s="7">
        <f t="shared" ref="K136:K181" si="8">I136</f>
        <v>18000</v>
      </c>
      <c r="L136" s="8"/>
    </row>
    <row r="137" spans="1:12" ht="15.75">
      <c r="A137" s="995">
        <v>131</v>
      </c>
      <c r="B137" s="995">
        <v>131</v>
      </c>
      <c r="C137" s="27" t="s">
        <v>127</v>
      </c>
      <c r="D137" s="27"/>
      <c r="E137" s="4">
        <v>2013</v>
      </c>
      <c r="F137" s="17" t="s">
        <v>13</v>
      </c>
      <c r="G137" s="966">
        <v>13000</v>
      </c>
      <c r="H137" s="4">
        <v>1</v>
      </c>
      <c r="I137" s="7">
        <f>H137*G137</f>
        <v>13000</v>
      </c>
      <c r="J137" s="6">
        <v>1</v>
      </c>
      <c r="K137" s="7">
        <f t="shared" si="8"/>
        <v>13000</v>
      </c>
      <c r="L137" s="8"/>
    </row>
    <row r="138" spans="1:12" ht="15.75">
      <c r="A138" s="995">
        <v>132</v>
      </c>
      <c r="B138" s="995">
        <v>132</v>
      </c>
      <c r="C138" s="27" t="s">
        <v>128</v>
      </c>
      <c r="D138" s="27"/>
      <c r="E138" s="4">
        <v>2013</v>
      </c>
      <c r="F138" s="17" t="s">
        <v>13</v>
      </c>
      <c r="G138" s="966">
        <v>2405</v>
      </c>
      <c r="H138" s="4">
        <v>2</v>
      </c>
      <c r="I138" s="7">
        <f t="shared" ref="I138:I164" si="9">H138*G138</f>
        <v>4810</v>
      </c>
      <c r="J138" s="6">
        <v>2</v>
      </c>
      <c r="K138" s="7">
        <f t="shared" si="8"/>
        <v>4810</v>
      </c>
      <c r="L138" s="8"/>
    </row>
    <row r="139" spans="1:12" ht="15.75">
      <c r="A139" s="995">
        <v>133</v>
      </c>
      <c r="B139" s="995">
        <v>133</v>
      </c>
      <c r="C139" s="27" t="s">
        <v>129</v>
      </c>
      <c r="D139" s="27"/>
      <c r="E139" s="4">
        <v>2013</v>
      </c>
      <c r="F139" s="17" t="s">
        <v>13</v>
      </c>
      <c r="G139" s="966">
        <v>5525</v>
      </c>
      <c r="H139" s="4">
        <v>1</v>
      </c>
      <c r="I139" s="7">
        <f t="shared" si="9"/>
        <v>5525</v>
      </c>
      <c r="J139" s="6">
        <v>1</v>
      </c>
      <c r="K139" s="7">
        <f t="shared" si="8"/>
        <v>5525</v>
      </c>
      <c r="L139" s="8"/>
    </row>
    <row r="140" spans="1:12" ht="15.75">
      <c r="A140" s="995">
        <v>134</v>
      </c>
      <c r="B140" s="995">
        <v>134</v>
      </c>
      <c r="C140" s="27" t="s">
        <v>129</v>
      </c>
      <c r="D140" s="27"/>
      <c r="E140" s="4">
        <v>2013</v>
      </c>
      <c r="F140" s="17" t="s">
        <v>13</v>
      </c>
      <c r="G140" s="966">
        <v>5850</v>
      </c>
      <c r="H140" s="4">
        <v>1</v>
      </c>
      <c r="I140" s="7">
        <f t="shared" si="9"/>
        <v>5850</v>
      </c>
      <c r="J140" s="6">
        <v>1</v>
      </c>
      <c r="K140" s="7">
        <f t="shared" si="8"/>
        <v>5850</v>
      </c>
      <c r="L140" s="8"/>
    </row>
    <row r="141" spans="1:12" ht="15.75">
      <c r="A141" s="995">
        <v>135</v>
      </c>
      <c r="B141" s="995">
        <v>135</v>
      </c>
      <c r="C141" s="27" t="s">
        <v>130</v>
      </c>
      <c r="D141" s="27"/>
      <c r="E141" s="4">
        <v>2013</v>
      </c>
      <c r="F141" s="17" t="s">
        <v>13</v>
      </c>
      <c r="G141" s="966">
        <v>9000</v>
      </c>
      <c r="H141" s="4">
        <v>2</v>
      </c>
      <c r="I141" s="7">
        <f t="shared" si="9"/>
        <v>18000</v>
      </c>
      <c r="J141" s="6">
        <v>2</v>
      </c>
      <c r="K141" s="7">
        <f t="shared" si="8"/>
        <v>18000</v>
      </c>
      <c r="L141" s="8"/>
    </row>
    <row r="142" spans="1:12" ht="15.75">
      <c r="A142" s="995">
        <v>136</v>
      </c>
      <c r="B142" s="995">
        <v>136</v>
      </c>
      <c r="C142" s="27" t="s">
        <v>131</v>
      </c>
      <c r="D142" s="27"/>
      <c r="E142" s="4">
        <v>2013</v>
      </c>
      <c r="F142" s="17" t="s">
        <v>13</v>
      </c>
      <c r="G142" s="966">
        <v>2080</v>
      </c>
      <c r="H142" s="4">
        <v>1</v>
      </c>
      <c r="I142" s="7">
        <f t="shared" si="9"/>
        <v>2080</v>
      </c>
      <c r="J142" s="6">
        <v>1</v>
      </c>
      <c r="K142" s="7">
        <f t="shared" si="8"/>
        <v>2080</v>
      </c>
      <c r="L142" s="8"/>
    </row>
    <row r="143" spans="1:12" ht="15.75">
      <c r="A143" s="995">
        <v>137</v>
      </c>
      <c r="B143" s="995">
        <v>137</v>
      </c>
      <c r="C143" s="27" t="s">
        <v>132</v>
      </c>
      <c r="D143" s="27"/>
      <c r="E143" s="4">
        <v>2013</v>
      </c>
      <c r="F143" s="17" t="s">
        <v>13</v>
      </c>
      <c r="G143" s="966">
        <v>3575</v>
      </c>
      <c r="H143" s="4">
        <v>1</v>
      </c>
      <c r="I143" s="7">
        <f t="shared" si="9"/>
        <v>3575</v>
      </c>
      <c r="J143" s="6">
        <v>1</v>
      </c>
      <c r="K143" s="7">
        <f t="shared" si="8"/>
        <v>3575</v>
      </c>
      <c r="L143" s="8"/>
    </row>
    <row r="144" spans="1:12" ht="15.75">
      <c r="A144" s="995">
        <v>138</v>
      </c>
      <c r="B144" s="995">
        <v>138</v>
      </c>
      <c r="C144" s="27" t="s">
        <v>132</v>
      </c>
      <c r="D144" s="27"/>
      <c r="E144" s="4">
        <v>2013</v>
      </c>
      <c r="F144" s="17" t="s">
        <v>13</v>
      </c>
      <c r="G144" s="966">
        <v>2925</v>
      </c>
      <c r="H144" s="4">
        <v>1</v>
      </c>
      <c r="I144" s="7">
        <f t="shared" si="9"/>
        <v>2925</v>
      </c>
      <c r="J144" s="6">
        <v>1</v>
      </c>
      <c r="K144" s="7">
        <f t="shared" si="8"/>
        <v>2925</v>
      </c>
      <c r="L144" s="8"/>
    </row>
    <row r="145" spans="1:12" ht="15.75">
      <c r="A145" s="995">
        <v>139</v>
      </c>
      <c r="B145" s="995">
        <v>139</v>
      </c>
      <c r="C145" s="27" t="s">
        <v>133</v>
      </c>
      <c r="D145" s="27"/>
      <c r="E145" s="4">
        <v>2012</v>
      </c>
      <c r="F145" s="17" t="s">
        <v>13</v>
      </c>
      <c r="G145" s="966">
        <v>4550</v>
      </c>
      <c r="H145" s="4">
        <v>1</v>
      </c>
      <c r="I145" s="7">
        <f t="shared" si="9"/>
        <v>4550</v>
      </c>
      <c r="J145" s="6">
        <v>1</v>
      </c>
      <c r="K145" s="7">
        <f t="shared" si="8"/>
        <v>4550</v>
      </c>
      <c r="L145" s="8"/>
    </row>
    <row r="146" spans="1:12" ht="15.75">
      <c r="A146" s="995">
        <v>140</v>
      </c>
      <c r="B146" s="995">
        <v>140</v>
      </c>
      <c r="C146" s="28" t="s">
        <v>134</v>
      </c>
      <c r="D146" s="28"/>
      <c r="E146" s="4">
        <v>2013</v>
      </c>
      <c r="F146" s="17" t="s">
        <v>13</v>
      </c>
      <c r="G146" s="966">
        <v>6500</v>
      </c>
      <c r="H146" s="4">
        <v>2</v>
      </c>
      <c r="I146" s="7">
        <f t="shared" si="9"/>
        <v>13000</v>
      </c>
      <c r="J146" s="6">
        <v>2</v>
      </c>
      <c r="K146" s="7">
        <f t="shared" si="8"/>
        <v>13000</v>
      </c>
      <c r="L146" s="8"/>
    </row>
    <row r="147" spans="1:12" ht="15.75">
      <c r="A147" s="995">
        <v>141</v>
      </c>
      <c r="B147" s="995">
        <v>141</v>
      </c>
      <c r="C147" s="28" t="s">
        <v>134</v>
      </c>
      <c r="D147" s="28"/>
      <c r="E147" s="4">
        <v>2013</v>
      </c>
      <c r="F147" s="17" t="s">
        <v>13</v>
      </c>
      <c r="G147" s="966">
        <v>8450</v>
      </c>
      <c r="H147" s="4">
        <v>1</v>
      </c>
      <c r="I147" s="7">
        <f t="shared" si="9"/>
        <v>8450</v>
      </c>
      <c r="J147" s="6">
        <v>1</v>
      </c>
      <c r="K147" s="7">
        <f t="shared" si="8"/>
        <v>8450</v>
      </c>
      <c r="L147" s="8"/>
    </row>
    <row r="148" spans="1:12" ht="15.75">
      <c r="A148" s="995">
        <v>142</v>
      </c>
      <c r="B148" s="995">
        <v>142</v>
      </c>
      <c r="C148" s="28" t="s">
        <v>100</v>
      </c>
      <c r="D148" s="28"/>
      <c r="E148" s="4">
        <v>2013</v>
      </c>
      <c r="F148" s="17" t="s">
        <v>13</v>
      </c>
      <c r="G148" s="966">
        <v>3575</v>
      </c>
      <c r="H148" s="4">
        <v>2</v>
      </c>
      <c r="I148" s="7">
        <f t="shared" si="9"/>
        <v>7150</v>
      </c>
      <c r="J148" s="6">
        <v>2</v>
      </c>
      <c r="K148" s="7">
        <f t="shared" si="8"/>
        <v>7150</v>
      </c>
      <c r="L148" s="8"/>
    </row>
    <row r="149" spans="1:12" ht="15.75">
      <c r="A149" s="995">
        <v>143</v>
      </c>
      <c r="B149" s="995">
        <v>143</v>
      </c>
      <c r="C149" s="28" t="s">
        <v>129</v>
      </c>
      <c r="D149" s="28"/>
      <c r="E149" s="4">
        <v>2013</v>
      </c>
      <c r="F149" s="17" t="s">
        <v>13</v>
      </c>
      <c r="G149" s="966">
        <v>4550</v>
      </c>
      <c r="H149" s="4">
        <v>3</v>
      </c>
      <c r="I149" s="7">
        <f t="shared" si="9"/>
        <v>13650</v>
      </c>
      <c r="J149" s="6">
        <v>3</v>
      </c>
      <c r="K149" s="7">
        <f t="shared" si="8"/>
        <v>13650</v>
      </c>
      <c r="L149" s="8"/>
    </row>
    <row r="150" spans="1:12" ht="15.75">
      <c r="A150" s="995">
        <v>144</v>
      </c>
      <c r="B150" s="995">
        <v>144</v>
      </c>
      <c r="C150" s="28" t="s">
        <v>135</v>
      </c>
      <c r="D150" s="28"/>
      <c r="E150" s="4">
        <v>2013</v>
      </c>
      <c r="F150" s="17" t="s">
        <v>120</v>
      </c>
      <c r="G150" s="966">
        <v>3900</v>
      </c>
      <c r="H150" s="4">
        <v>18</v>
      </c>
      <c r="I150" s="7">
        <f t="shared" si="9"/>
        <v>70200</v>
      </c>
      <c r="J150" s="6">
        <v>18</v>
      </c>
      <c r="K150" s="7">
        <f t="shared" si="8"/>
        <v>70200</v>
      </c>
      <c r="L150" s="8"/>
    </row>
    <row r="151" spans="1:12" ht="15.75">
      <c r="A151" s="995">
        <v>145</v>
      </c>
      <c r="B151" s="995">
        <v>145</v>
      </c>
      <c r="C151" s="27" t="s">
        <v>136</v>
      </c>
      <c r="D151" s="27"/>
      <c r="E151" s="4">
        <v>2013</v>
      </c>
      <c r="F151" s="17" t="s">
        <v>13</v>
      </c>
      <c r="G151" s="966">
        <v>5525</v>
      </c>
      <c r="H151" s="4">
        <v>1</v>
      </c>
      <c r="I151" s="7">
        <f t="shared" si="9"/>
        <v>5525</v>
      </c>
      <c r="J151" s="6">
        <v>1</v>
      </c>
      <c r="K151" s="7">
        <f t="shared" si="8"/>
        <v>5525</v>
      </c>
      <c r="L151" s="8"/>
    </row>
    <row r="152" spans="1:12" ht="15.75">
      <c r="A152" s="995">
        <v>146</v>
      </c>
      <c r="B152" s="995">
        <v>146</v>
      </c>
      <c r="C152" s="27" t="s">
        <v>136</v>
      </c>
      <c r="D152" s="27"/>
      <c r="E152" s="4">
        <v>2013</v>
      </c>
      <c r="F152" s="17" t="s">
        <v>13</v>
      </c>
      <c r="G152" s="966">
        <v>5850</v>
      </c>
      <c r="H152" s="4">
        <v>1</v>
      </c>
      <c r="I152" s="7">
        <f t="shared" si="9"/>
        <v>5850</v>
      </c>
      <c r="J152" s="6">
        <v>1</v>
      </c>
      <c r="K152" s="7">
        <f t="shared" si="8"/>
        <v>5850</v>
      </c>
      <c r="L152" s="8"/>
    </row>
    <row r="153" spans="1:12" ht="15.75">
      <c r="A153" s="995">
        <v>147</v>
      </c>
      <c r="B153" s="995">
        <v>147</v>
      </c>
      <c r="C153" s="27" t="s">
        <v>137</v>
      </c>
      <c r="D153" s="27"/>
      <c r="E153" s="4">
        <v>2014</v>
      </c>
      <c r="F153" s="17" t="s">
        <v>13</v>
      </c>
      <c r="G153" s="966">
        <v>100000</v>
      </c>
      <c r="H153" s="4">
        <v>1</v>
      </c>
      <c r="I153" s="7">
        <f t="shared" si="9"/>
        <v>100000</v>
      </c>
      <c r="J153" s="6">
        <f>SUM(H153)</f>
        <v>1</v>
      </c>
      <c r="K153" s="7">
        <f t="shared" si="8"/>
        <v>100000</v>
      </c>
      <c r="L153" s="8"/>
    </row>
    <row r="154" spans="1:12" ht="15.75">
      <c r="A154" s="995">
        <v>148</v>
      </c>
      <c r="B154" s="995">
        <v>148</v>
      </c>
      <c r="C154" s="27" t="s">
        <v>138</v>
      </c>
      <c r="D154" s="27"/>
      <c r="E154" s="4">
        <v>2014</v>
      </c>
      <c r="F154" s="17" t="s">
        <v>13</v>
      </c>
      <c r="G154" s="966">
        <v>36400</v>
      </c>
      <c r="H154" s="4">
        <v>1</v>
      </c>
      <c r="I154" s="7">
        <f t="shared" si="9"/>
        <v>36400</v>
      </c>
      <c r="J154" s="6">
        <f t="shared" ref="J154:K200" si="10">SUM(H154)</f>
        <v>1</v>
      </c>
      <c r="K154" s="7">
        <f t="shared" si="8"/>
        <v>36400</v>
      </c>
      <c r="L154" s="8"/>
    </row>
    <row r="155" spans="1:12" ht="15.75">
      <c r="A155" s="995">
        <v>149</v>
      </c>
      <c r="B155" s="995">
        <v>149</v>
      </c>
      <c r="C155" s="27" t="s">
        <v>139</v>
      </c>
      <c r="D155" s="27"/>
      <c r="E155" s="4">
        <v>2014</v>
      </c>
      <c r="F155" s="17" t="s">
        <v>13</v>
      </c>
      <c r="G155" s="966">
        <v>2990</v>
      </c>
      <c r="H155" s="4">
        <v>1</v>
      </c>
      <c r="I155" s="7">
        <f t="shared" si="9"/>
        <v>2990</v>
      </c>
      <c r="J155" s="6">
        <f t="shared" si="10"/>
        <v>1</v>
      </c>
      <c r="K155" s="7">
        <f t="shared" si="8"/>
        <v>2990</v>
      </c>
      <c r="L155" s="8"/>
    </row>
    <row r="156" spans="1:12" ht="15.75">
      <c r="A156" s="995">
        <v>150</v>
      </c>
      <c r="B156" s="995">
        <v>150</v>
      </c>
      <c r="C156" s="27" t="s">
        <v>129</v>
      </c>
      <c r="D156" s="27"/>
      <c r="E156" s="4">
        <v>2014</v>
      </c>
      <c r="F156" s="17" t="s">
        <v>13</v>
      </c>
      <c r="G156" s="966">
        <v>3380</v>
      </c>
      <c r="H156" s="4">
        <v>1</v>
      </c>
      <c r="I156" s="7">
        <f t="shared" si="9"/>
        <v>3380</v>
      </c>
      <c r="J156" s="6">
        <f t="shared" si="10"/>
        <v>1</v>
      </c>
      <c r="K156" s="7">
        <f t="shared" si="8"/>
        <v>3380</v>
      </c>
      <c r="L156" s="8"/>
    </row>
    <row r="157" spans="1:12" ht="15.75">
      <c r="A157" s="995">
        <v>151</v>
      </c>
      <c r="B157" s="995">
        <v>151</v>
      </c>
      <c r="C157" s="27" t="s">
        <v>140</v>
      </c>
      <c r="D157" s="27"/>
      <c r="E157" s="4">
        <v>2014</v>
      </c>
      <c r="F157" s="17" t="s">
        <v>13</v>
      </c>
      <c r="G157" s="966">
        <v>34450</v>
      </c>
      <c r="H157" s="4">
        <v>1</v>
      </c>
      <c r="I157" s="7">
        <f t="shared" si="9"/>
        <v>34450</v>
      </c>
      <c r="J157" s="6">
        <f t="shared" si="10"/>
        <v>1</v>
      </c>
      <c r="K157" s="7">
        <f t="shared" si="8"/>
        <v>34450</v>
      </c>
      <c r="L157" s="8"/>
    </row>
    <row r="158" spans="1:12" ht="15.75">
      <c r="A158" s="995">
        <v>152</v>
      </c>
      <c r="B158" s="995">
        <v>152</v>
      </c>
      <c r="C158" s="27" t="s">
        <v>141</v>
      </c>
      <c r="D158" s="27"/>
      <c r="E158" s="4">
        <v>2014</v>
      </c>
      <c r="F158" s="17" t="s">
        <v>13</v>
      </c>
      <c r="G158" s="966">
        <v>8500</v>
      </c>
      <c r="H158" s="4">
        <v>1</v>
      </c>
      <c r="I158" s="7">
        <f t="shared" si="9"/>
        <v>8500</v>
      </c>
      <c r="J158" s="6">
        <f t="shared" si="10"/>
        <v>1</v>
      </c>
      <c r="K158" s="7">
        <f t="shared" si="8"/>
        <v>8500</v>
      </c>
      <c r="L158" s="8"/>
    </row>
    <row r="159" spans="1:12" ht="15.75">
      <c r="A159" s="995">
        <v>153</v>
      </c>
      <c r="B159" s="995">
        <v>153</v>
      </c>
      <c r="C159" s="27" t="s">
        <v>142</v>
      </c>
      <c r="D159" s="27"/>
      <c r="E159" s="4">
        <v>2014</v>
      </c>
      <c r="F159" s="17" t="s">
        <v>13</v>
      </c>
      <c r="G159" s="966">
        <v>845</v>
      </c>
      <c r="H159" s="4">
        <v>1</v>
      </c>
      <c r="I159" s="7">
        <f t="shared" si="9"/>
        <v>845</v>
      </c>
      <c r="J159" s="6">
        <f t="shared" si="10"/>
        <v>1</v>
      </c>
      <c r="K159" s="7">
        <f t="shared" si="8"/>
        <v>845</v>
      </c>
      <c r="L159" s="8"/>
    </row>
    <row r="160" spans="1:12" ht="15.75">
      <c r="A160" s="995">
        <v>154</v>
      </c>
      <c r="B160" s="995">
        <v>154</v>
      </c>
      <c r="C160" s="29" t="s">
        <v>131</v>
      </c>
      <c r="D160" s="29"/>
      <c r="E160" s="4">
        <v>2014</v>
      </c>
      <c r="F160" s="17" t="s">
        <v>13</v>
      </c>
      <c r="G160" s="966">
        <v>1495</v>
      </c>
      <c r="H160" s="4">
        <v>1</v>
      </c>
      <c r="I160" s="16">
        <f t="shared" si="9"/>
        <v>1495</v>
      </c>
      <c r="J160" s="6">
        <f t="shared" si="10"/>
        <v>1</v>
      </c>
      <c r="K160" s="7">
        <f t="shared" si="8"/>
        <v>1495</v>
      </c>
      <c r="L160" s="8"/>
    </row>
    <row r="161" spans="1:12" ht="15.75">
      <c r="A161" s="995">
        <v>155</v>
      </c>
      <c r="B161" s="995">
        <v>155</v>
      </c>
      <c r="C161" s="29" t="s">
        <v>143</v>
      </c>
      <c r="D161" s="29"/>
      <c r="E161" s="4">
        <v>2014</v>
      </c>
      <c r="F161" s="17" t="s">
        <v>13</v>
      </c>
      <c r="G161" s="966">
        <v>2700</v>
      </c>
      <c r="H161" s="4">
        <v>1</v>
      </c>
      <c r="I161" s="16">
        <f t="shared" si="9"/>
        <v>2700</v>
      </c>
      <c r="J161" s="6">
        <f t="shared" si="10"/>
        <v>1</v>
      </c>
      <c r="K161" s="7">
        <f t="shared" si="8"/>
        <v>2700</v>
      </c>
      <c r="L161" s="8"/>
    </row>
    <row r="162" spans="1:12" ht="15.75">
      <c r="A162" s="995">
        <v>156</v>
      </c>
      <c r="B162" s="995">
        <v>156</v>
      </c>
      <c r="C162" s="29" t="s">
        <v>144</v>
      </c>
      <c r="D162" s="29"/>
      <c r="E162" s="4">
        <v>2014</v>
      </c>
      <c r="F162" s="17" t="s">
        <v>13</v>
      </c>
      <c r="G162" s="966">
        <v>1333</v>
      </c>
      <c r="H162" s="4">
        <v>1</v>
      </c>
      <c r="I162" s="16">
        <f t="shared" si="9"/>
        <v>1333</v>
      </c>
      <c r="J162" s="6">
        <f t="shared" si="10"/>
        <v>1</v>
      </c>
      <c r="K162" s="7">
        <f t="shared" si="8"/>
        <v>1333</v>
      </c>
      <c r="L162" s="8"/>
    </row>
    <row r="163" spans="1:12" ht="15.75">
      <c r="A163" s="995">
        <v>157</v>
      </c>
      <c r="B163" s="995">
        <v>157</v>
      </c>
      <c r="C163" s="29" t="s">
        <v>145</v>
      </c>
      <c r="D163" s="29"/>
      <c r="E163" s="4">
        <v>2014</v>
      </c>
      <c r="F163" s="17" t="s">
        <v>13</v>
      </c>
      <c r="G163" s="966">
        <v>16250</v>
      </c>
      <c r="H163" s="4">
        <v>1</v>
      </c>
      <c r="I163" s="16">
        <f t="shared" si="9"/>
        <v>16250</v>
      </c>
      <c r="J163" s="6">
        <f t="shared" si="10"/>
        <v>1</v>
      </c>
      <c r="K163" s="7">
        <f t="shared" si="8"/>
        <v>16250</v>
      </c>
      <c r="L163" s="8"/>
    </row>
    <row r="164" spans="1:12" ht="15.75">
      <c r="A164" s="995">
        <v>158</v>
      </c>
      <c r="B164" s="995">
        <v>158</v>
      </c>
      <c r="C164" s="27" t="s">
        <v>146</v>
      </c>
      <c r="D164" s="27"/>
      <c r="E164" s="4">
        <v>2014</v>
      </c>
      <c r="F164" s="17" t="s">
        <v>13</v>
      </c>
      <c r="G164" s="966">
        <v>26000</v>
      </c>
      <c r="H164" s="4">
        <v>1</v>
      </c>
      <c r="I164" s="16">
        <f t="shared" si="9"/>
        <v>26000</v>
      </c>
      <c r="J164" s="6">
        <f t="shared" si="10"/>
        <v>1</v>
      </c>
      <c r="K164" s="7">
        <f t="shared" si="8"/>
        <v>26000</v>
      </c>
      <c r="L164" s="8"/>
    </row>
    <row r="165" spans="1:12" ht="15.75">
      <c r="A165" s="995">
        <v>159</v>
      </c>
      <c r="B165" s="995">
        <v>159</v>
      </c>
      <c r="C165" s="12" t="s">
        <v>95</v>
      </c>
      <c r="D165" s="12"/>
      <c r="E165" s="4">
        <v>2014</v>
      </c>
      <c r="F165" s="5" t="s">
        <v>147</v>
      </c>
      <c r="G165" s="966">
        <v>3018</v>
      </c>
      <c r="H165" s="4">
        <v>28</v>
      </c>
      <c r="I165" s="16">
        <v>130000</v>
      </c>
      <c r="J165" s="6">
        <f t="shared" si="10"/>
        <v>28</v>
      </c>
      <c r="K165" s="7">
        <f t="shared" si="8"/>
        <v>130000</v>
      </c>
      <c r="L165" s="8"/>
    </row>
    <row r="166" spans="1:12" ht="15.75">
      <c r="A166" s="995">
        <v>160</v>
      </c>
      <c r="B166" s="995">
        <v>160</v>
      </c>
      <c r="C166" s="12" t="s">
        <v>95</v>
      </c>
      <c r="D166" s="12"/>
      <c r="E166" s="4">
        <v>2014</v>
      </c>
      <c r="F166" s="5" t="s">
        <v>147</v>
      </c>
      <c r="G166" s="966">
        <v>3250</v>
      </c>
      <c r="H166" s="4">
        <v>8.6</v>
      </c>
      <c r="I166" s="16">
        <f t="shared" ref="I166:I181" si="11">H166*G166</f>
        <v>27950</v>
      </c>
      <c r="J166" s="6">
        <f t="shared" si="10"/>
        <v>8.6</v>
      </c>
      <c r="K166" s="7">
        <f t="shared" si="8"/>
        <v>27950</v>
      </c>
      <c r="L166" s="8"/>
    </row>
    <row r="167" spans="1:12" ht="15.75">
      <c r="A167" s="995">
        <v>161</v>
      </c>
      <c r="B167" s="995">
        <v>161</v>
      </c>
      <c r="C167" s="29" t="s">
        <v>148</v>
      </c>
      <c r="D167" s="29"/>
      <c r="E167" s="4">
        <v>2014</v>
      </c>
      <c r="F167" s="5" t="s">
        <v>13</v>
      </c>
      <c r="G167" s="966">
        <v>2990</v>
      </c>
      <c r="H167" s="4">
        <v>1</v>
      </c>
      <c r="I167" s="16">
        <f t="shared" si="11"/>
        <v>2990</v>
      </c>
      <c r="J167" s="6">
        <f t="shared" si="10"/>
        <v>1</v>
      </c>
      <c r="K167" s="7">
        <f t="shared" si="8"/>
        <v>2990</v>
      </c>
      <c r="L167" s="8"/>
    </row>
    <row r="168" spans="1:12" ht="15.75">
      <c r="A168" s="995">
        <v>162</v>
      </c>
      <c r="B168" s="995">
        <v>162</v>
      </c>
      <c r="C168" s="29" t="s">
        <v>149</v>
      </c>
      <c r="D168" s="29"/>
      <c r="E168" s="4">
        <v>2014</v>
      </c>
      <c r="F168" s="5" t="s">
        <v>13</v>
      </c>
      <c r="G168" s="966">
        <v>22750</v>
      </c>
      <c r="H168" s="4">
        <v>1</v>
      </c>
      <c r="I168" s="16">
        <f t="shared" si="11"/>
        <v>22750</v>
      </c>
      <c r="J168" s="6">
        <f t="shared" si="10"/>
        <v>1</v>
      </c>
      <c r="K168" s="7">
        <f t="shared" si="8"/>
        <v>22750</v>
      </c>
      <c r="L168" s="8"/>
    </row>
    <row r="169" spans="1:12" ht="15.75">
      <c r="A169" s="995">
        <v>163</v>
      </c>
      <c r="B169" s="995">
        <v>163</v>
      </c>
      <c r="C169" s="30" t="s">
        <v>150</v>
      </c>
      <c r="D169" s="30"/>
      <c r="E169" s="4">
        <v>2014</v>
      </c>
      <c r="F169" s="5" t="s">
        <v>13</v>
      </c>
      <c r="G169" s="966">
        <v>37700</v>
      </c>
      <c r="H169" s="4">
        <v>2</v>
      </c>
      <c r="I169" s="16">
        <f t="shared" si="11"/>
        <v>75400</v>
      </c>
      <c r="J169" s="6">
        <f t="shared" si="10"/>
        <v>2</v>
      </c>
      <c r="K169" s="7">
        <f t="shared" si="8"/>
        <v>75400</v>
      </c>
      <c r="L169" s="8"/>
    </row>
    <row r="170" spans="1:12" ht="15.75">
      <c r="A170" s="995">
        <v>164</v>
      </c>
      <c r="B170" s="995">
        <v>164</v>
      </c>
      <c r="C170" s="30" t="s">
        <v>151</v>
      </c>
      <c r="D170" s="30"/>
      <c r="E170" s="4">
        <v>2014</v>
      </c>
      <c r="F170" s="5" t="s">
        <v>13</v>
      </c>
      <c r="G170" s="966">
        <v>84500</v>
      </c>
      <c r="H170" s="4">
        <v>2</v>
      </c>
      <c r="I170" s="16">
        <f t="shared" si="11"/>
        <v>169000</v>
      </c>
      <c r="J170" s="6">
        <f t="shared" si="10"/>
        <v>2</v>
      </c>
      <c r="K170" s="7">
        <f t="shared" si="8"/>
        <v>169000</v>
      </c>
      <c r="L170" s="8"/>
    </row>
    <row r="171" spans="1:12" ht="15.75">
      <c r="A171" s="995">
        <v>165</v>
      </c>
      <c r="B171" s="995">
        <v>165</v>
      </c>
      <c r="C171" s="30" t="s">
        <v>152</v>
      </c>
      <c r="D171" s="30"/>
      <c r="E171" s="4">
        <v>2014</v>
      </c>
      <c r="F171" s="5" t="s">
        <v>13</v>
      </c>
      <c r="G171" s="966">
        <v>3250</v>
      </c>
      <c r="H171" s="4">
        <v>2</v>
      </c>
      <c r="I171" s="16">
        <f t="shared" si="11"/>
        <v>6500</v>
      </c>
      <c r="J171" s="6">
        <f t="shared" si="10"/>
        <v>2</v>
      </c>
      <c r="K171" s="7">
        <f t="shared" si="8"/>
        <v>6500</v>
      </c>
      <c r="L171" s="8"/>
    </row>
    <row r="172" spans="1:12" ht="15.75">
      <c r="A172" s="995">
        <v>166</v>
      </c>
      <c r="B172" s="995">
        <v>166</v>
      </c>
      <c r="C172" s="30" t="s">
        <v>153</v>
      </c>
      <c r="D172" s="30"/>
      <c r="E172" s="4">
        <v>2014</v>
      </c>
      <c r="F172" s="5" t="s">
        <v>13</v>
      </c>
      <c r="G172" s="966">
        <v>5525</v>
      </c>
      <c r="H172" s="4">
        <v>1</v>
      </c>
      <c r="I172" s="16">
        <f t="shared" si="11"/>
        <v>5525</v>
      </c>
      <c r="J172" s="6">
        <f t="shared" si="10"/>
        <v>1</v>
      </c>
      <c r="K172" s="7">
        <f t="shared" si="8"/>
        <v>5525</v>
      </c>
      <c r="L172" s="8"/>
    </row>
    <row r="173" spans="1:12" ht="15.75">
      <c r="A173" s="995">
        <v>167</v>
      </c>
      <c r="B173" s="995">
        <v>167</v>
      </c>
      <c r="C173" s="30" t="s">
        <v>154</v>
      </c>
      <c r="D173" s="30"/>
      <c r="E173" s="4">
        <v>2014</v>
      </c>
      <c r="F173" s="5" t="s">
        <v>13</v>
      </c>
      <c r="G173" s="966">
        <v>11050</v>
      </c>
      <c r="H173" s="4">
        <v>2</v>
      </c>
      <c r="I173" s="16">
        <f t="shared" si="11"/>
        <v>22100</v>
      </c>
      <c r="J173" s="6">
        <f t="shared" si="10"/>
        <v>2</v>
      </c>
      <c r="K173" s="7">
        <f t="shared" si="8"/>
        <v>22100</v>
      </c>
      <c r="L173" s="8"/>
    </row>
    <row r="174" spans="1:12" ht="15.75">
      <c r="A174" s="995">
        <v>168</v>
      </c>
      <c r="B174" s="995">
        <v>168</v>
      </c>
      <c r="C174" s="30" t="s">
        <v>143</v>
      </c>
      <c r="D174" s="30"/>
      <c r="E174" s="4">
        <v>2014</v>
      </c>
      <c r="F174" s="5" t="s">
        <v>13</v>
      </c>
      <c r="G174" s="966">
        <v>2500</v>
      </c>
      <c r="H174" s="4">
        <v>1</v>
      </c>
      <c r="I174" s="16">
        <f t="shared" si="11"/>
        <v>2500</v>
      </c>
      <c r="J174" s="6">
        <f t="shared" si="10"/>
        <v>1</v>
      </c>
      <c r="K174" s="7">
        <f t="shared" si="8"/>
        <v>2500</v>
      </c>
      <c r="L174" s="8"/>
    </row>
    <row r="175" spans="1:12" ht="15.75">
      <c r="A175" s="995">
        <v>169</v>
      </c>
      <c r="B175" s="995">
        <v>169</v>
      </c>
      <c r="C175" s="30" t="s">
        <v>155</v>
      </c>
      <c r="D175" s="30"/>
      <c r="E175" s="4">
        <v>2014</v>
      </c>
      <c r="F175" s="5" t="s">
        <v>13</v>
      </c>
      <c r="G175" s="966">
        <v>9000</v>
      </c>
      <c r="H175" s="4">
        <v>3</v>
      </c>
      <c r="I175" s="16">
        <f t="shared" si="11"/>
        <v>27000</v>
      </c>
      <c r="J175" s="6">
        <f t="shared" si="10"/>
        <v>3</v>
      </c>
      <c r="K175" s="7">
        <f t="shared" si="8"/>
        <v>27000</v>
      </c>
      <c r="L175" s="8"/>
    </row>
    <row r="176" spans="1:12" ht="15.75">
      <c r="A176" s="995">
        <v>170</v>
      </c>
      <c r="B176" s="995">
        <v>170</v>
      </c>
      <c r="C176" s="30" t="s">
        <v>156</v>
      </c>
      <c r="D176" s="30"/>
      <c r="E176" s="4">
        <v>2014</v>
      </c>
      <c r="F176" s="5" t="s">
        <v>13</v>
      </c>
      <c r="G176" s="966">
        <v>1400</v>
      </c>
      <c r="H176" s="4">
        <v>1</v>
      </c>
      <c r="I176" s="16">
        <f t="shared" si="11"/>
        <v>1400</v>
      </c>
      <c r="J176" s="6">
        <f t="shared" si="10"/>
        <v>1</v>
      </c>
      <c r="K176" s="7">
        <f t="shared" si="8"/>
        <v>1400</v>
      </c>
      <c r="L176" s="8"/>
    </row>
    <row r="177" spans="1:12" ht="15.75">
      <c r="A177" s="995">
        <v>171</v>
      </c>
      <c r="B177" s="995">
        <v>171</v>
      </c>
      <c r="C177" s="30" t="s">
        <v>157</v>
      </c>
      <c r="D177" s="30"/>
      <c r="E177" s="4">
        <v>2014</v>
      </c>
      <c r="F177" s="5" t="s">
        <v>13</v>
      </c>
      <c r="G177" s="966">
        <v>20000</v>
      </c>
      <c r="H177" s="4">
        <v>1</v>
      </c>
      <c r="I177" s="16">
        <f t="shared" si="11"/>
        <v>20000</v>
      </c>
      <c r="J177" s="6">
        <f t="shared" si="10"/>
        <v>1</v>
      </c>
      <c r="K177" s="7">
        <f t="shared" si="8"/>
        <v>20000</v>
      </c>
      <c r="L177" s="8"/>
    </row>
    <row r="178" spans="1:12" ht="15.75">
      <c r="A178" s="995">
        <v>172</v>
      </c>
      <c r="B178" s="995">
        <v>172</v>
      </c>
      <c r="C178" s="30" t="s">
        <v>158</v>
      </c>
      <c r="D178" s="30"/>
      <c r="E178" s="4">
        <v>2014</v>
      </c>
      <c r="F178" s="5" t="s">
        <v>13</v>
      </c>
      <c r="G178" s="966">
        <v>3500</v>
      </c>
      <c r="H178" s="4">
        <v>2</v>
      </c>
      <c r="I178" s="16">
        <f t="shared" si="11"/>
        <v>7000</v>
      </c>
      <c r="J178" s="6">
        <f t="shared" si="10"/>
        <v>2</v>
      </c>
      <c r="K178" s="7">
        <f t="shared" si="8"/>
        <v>7000</v>
      </c>
      <c r="L178" s="8"/>
    </row>
    <row r="179" spans="1:12" ht="15.75">
      <c r="A179" s="995">
        <v>173</v>
      </c>
      <c r="B179" s="995">
        <v>173</v>
      </c>
      <c r="C179" s="30" t="s">
        <v>159</v>
      </c>
      <c r="D179" s="30"/>
      <c r="E179" s="4">
        <v>2014</v>
      </c>
      <c r="F179" s="5" t="s">
        <v>13</v>
      </c>
      <c r="G179" s="966">
        <v>6500</v>
      </c>
      <c r="H179" s="4">
        <v>1</v>
      </c>
      <c r="I179" s="16">
        <f t="shared" si="11"/>
        <v>6500</v>
      </c>
      <c r="J179" s="6">
        <f t="shared" si="10"/>
        <v>1</v>
      </c>
      <c r="K179" s="7">
        <f t="shared" si="8"/>
        <v>6500</v>
      </c>
      <c r="L179" s="8"/>
    </row>
    <row r="180" spans="1:12" ht="15.75">
      <c r="A180" s="995">
        <v>174</v>
      </c>
      <c r="B180" s="995">
        <v>174</v>
      </c>
      <c r="C180" s="30" t="s">
        <v>160</v>
      </c>
      <c r="D180" s="30"/>
      <c r="E180" s="4">
        <v>2014</v>
      </c>
      <c r="F180" s="5" t="s">
        <v>13</v>
      </c>
      <c r="G180" s="966">
        <v>3250</v>
      </c>
      <c r="H180" s="4">
        <v>11</v>
      </c>
      <c r="I180" s="16">
        <f t="shared" si="11"/>
        <v>35750</v>
      </c>
      <c r="J180" s="6">
        <f t="shared" si="10"/>
        <v>11</v>
      </c>
      <c r="K180" s="7">
        <f t="shared" si="8"/>
        <v>35750</v>
      </c>
      <c r="L180" s="8"/>
    </row>
    <row r="181" spans="1:12" ht="15.75">
      <c r="A181" s="995">
        <v>175</v>
      </c>
      <c r="B181" s="995">
        <v>175</v>
      </c>
      <c r="C181" s="30" t="s">
        <v>161</v>
      </c>
      <c r="D181" s="30"/>
      <c r="E181" s="4">
        <v>2014</v>
      </c>
      <c r="F181" s="5" t="s">
        <v>13</v>
      </c>
      <c r="G181" s="966">
        <v>8125</v>
      </c>
      <c r="H181" s="4">
        <v>2</v>
      </c>
      <c r="I181" s="16">
        <f t="shared" si="11"/>
        <v>16250</v>
      </c>
      <c r="J181" s="6">
        <f t="shared" si="10"/>
        <v>2</v>
      </c>
      <c r="K181" s="7">
        <f t="shared" si="8"/>
        <v>16250</v>
      </c>
      <c r="L181" s="8"/>
    </row>
    <row r="182" spans="1:12" ht="15.75">
      <c r="A182" s="995">
        <v>176</v>
      </c>
      <c r="B182" s="995">
        <v>176</v>
      </c>
      <c r="C182" s="9" t="s">
        <v>100</v>
      </c>
      <c r="D182" s="9"/>
      <c r="E182" s="10">
        <v>2014</v>
      </c>
      <c r="F182" s="5" t="s">
        <v>13</v>
      </c>
      <c r="G182" s="975">
        <v>1950</v>
      </c>
      <c r="H182" s="10">
        <v>1</v>
      </c>
      <c r="I182" s="11">
        <f>SUM(G182*H182)</f>
        <v>1950</v>
      </c>
      <c r="J182" s="6">
        <f t="shared" si="10"/>
        <v>1</v>
      </c>
      <c r="K182" s="11">
        <f>SUM(I182)</f>
        <v>1950</v>
      </c>
      <c r="L182" s="8"/>
    </row>
    <row r="183" spans="1:12" ht="15.75">
      <c r="A183" s="995">
        <v>177</v>
      </c>
      <c r="B183" s="995">
        <v>177</v>
      </c>
      <c r="C183" s="9" t="s">
        <v>100</v>
      </c>
      <c r="D183" s="9"/>
      <c r="E183" s="10">
        <v>2014</v>
      </c>
      <c r="F183" s="5" t="s">
        <v>13</v>
      </c>
      <c r="G183" s="975">
        <v>2080</v>
      </c>
      <c r="H183" s="10">
        <v>1</v>
      </c>
      <c r="I183" s="11">
        <f t="shared" ref="I183:I245" si="12">SUM(G183*H183)</f>
        <v>2080</v>
      </c>
      <c r="J183" s="6">
        <f t="shared" si="10"/>
        <v>1</v>
      </c>
      <c r="K183" s="11">
        <f t="shared" si="10"/>
        <v>2080</v>
      </c>
      <c r="L183" s="8"/>
    </row>
    <row r="184" spans="1:12" ht="15.75">
      <c r="A184" s="995">
        <v>178</v>
      </c>
      <c r="B184" s="995">
        <v>178</v>
      </c>
      <c r="C184" s="9" t="s">
        <v>125</v>
      </c>
      <c r="D184" s="9"/>
      <c r="E184" s="10">
        <v>2015</v>
      </c>
      <c r="F184" s="5" t="s">
        <v>13</v>
      </c>
      <c r="G184" s="975">
        <v>2275</v>
      </c>
      <c r="H184" s="10">
        <v>2</v>
      </c>
      <c r="I184" s="11">
        <f t="shared" si="12"/>
        <v>4550</v>
      </c>
      <c r="J184" s="6">
        <f t="shared" si="10"/>
        <v>2</v>
      </c>
      <c r="K184" s="11">
        <f t="shared" si="10"/>
        <v>4550</v>
      </c>
      <c r="L184" s="8"/>
    </row>
    <row r="185" spans="1:12" ht="15.75">
      <c r="A185" s="995">
        <v>179</v>
      </c>
      <c r="B185" s="995">
        <v>179</v>
      </c>
      <c r="C185" s="9" t="s">
        <v>125</v>
      </c>
      <c r="D185" s="9"/>
      <c r="E185" s="10">
        <v>2015</v>
      </c>
      <c r="F185" s="5" t="s">
        <v>13</v>
      </c>
      <c r="G185" s="975">
        <v>1690</v>
      </c>
      <c r="H185" s="10">
        <v>1</v>
      </c>
      <c r="I185" s="11">
        <f t="shared" si="12"/>
        <v>1690</v>
      </c>
      <c r="J185" s="6">
        <f t="shared" si="10"/>
        <v>1</v>
      </c>
      <c r="K185" s="11">
        <f t="shared" si="10"/>
        <v>1690</v>
      </c>
      <c r="L185" s="8"/>
    </row>
    <row r="186" spans="1:12" ht="15.75">
      <c r="A186" s="995">
        <v>180</v>
      </c>
      <c r="B186" s="995">
        <v>180</v>
      </c>
      <c r="C186" s="9" t="s">
        <v>125</v>
      </c>
      <c r="D186" s="9"/>
      <c r="E186" s="10">
        <v>2015</v>
      </c>
      <c r="F186" s="5" t="s">
        <v>13</v>
      </c>
      <c r="G186" s="975">
        <v>2600</v>
      </c>
      <c r="H186" s="10">
        <v>1</v>
      </c>
      <c r="I186" s="11">
        <f t="shared" si="12"/>
        <v>2600</v>
      </c>
      <c r="J186" s="6">
        <f t="shared" si="10"/>
        <v>1</v>
      </c>
      <c r="K186" s="11">
        <f t="shared" si="10"/>
        <v>2600</v>
      </c>
      <c r="L186" s="8"/>
    </row>
    <row r="187" spans="1:12" ht="15.75">
      <c r="A187" s="995">
        <v>181</v>
      </c>
      <c r="B187" s="995">
        <v>181</v>
      </c>
      <c r="C187" s="9" t="s">
        <v>126</v>
      </c>
      <c r="D187" s="9"/>
      <c r="E187" s="10">
        <v>2015</v>
      </c>
      <c r="F187" s="5" t="s">
        <v>13</v>
      </c>
      <c r="G187" s="975">
        <v>3300</v>
      </c>
      <c r="H187" s="10">
        <v>1</v>
      </c>
      <c r="I187" s="11">
        <f t="shared" si="12"/>
        <v>3300</v>
      </c>
      <c r="J187" s="6">
        <f t="shared" si="10"/>
        <v>1</v>
      </c>
      <c r="K187" s="11">
        <f t="shared" si="10"/>
        <v>3300</v>
      </c>
      <c r="L187" s="8"/>
    </row>
    <row r="188" spans="1:12" ht="15.75">
      <c r="A188" s="995">
        <v>182</v>
      </c>
      <c r="B188" s="995">
        <v>182</v>
      </c>
      <c r="C188" s="9" t="s">
        <v>162</v>
      </c>
      <c r="D188" s="9"/>
      <c r="E188" s="10">
        <v>2015</v>
      </c>
      <c r="F188" s="5" t="s">
        <v>13</v>
      </c>
      <c r="G188" s="975">
        <v>2860</v>
      </c>
      <c r="H188" s="10">
        <v>1</v>
      </c>
      <c r="I188" s="11">
        <f t="shared" si="12"/>
        <v>2860</v>
      </c>
      <c r="J188" s="6">
        <f t="shared" si="10"/>
        <v>1</v>
      </c>
      <c r="K188" s="11">
        <f t="shared" si="10"/>
        <v>2860</v>
      </c>
      <c r="L188" s="8"/>
    </row>
    <row r="189" spans="1:12" ht="15.75">
      <c r="A189" s="995">
        <v>183</v>
      </c>
      <c r="B189" s="995">
        <v>183</v>
      </c>
      <c r="C189" s="9" t="s">
        <v>163</v>
      </c>
      <c r="D189" s="9"/>
      <c r="E189" s="10">
        <v>2015</v>
      </c>
      <c r="F189" s="5" t="s">
        <v>13</v>
      </c>
      <c r="G189" s="975">
        <v>2145</v>
      </c>
      <c r="H189" s="10">
        <v>1</v>
      </c>
      <c r="I189" s="11">
        <f t="shared" si="12"/>
        <v>2145</v>
      </c>
      <c r="J189" s="6">
        <f t="shared" si="10"/>
        <v>1</v>
      </c>
      <c r="K189" s="11">
        <f t="shared" si="10"/>
        <v>2145</v>
      </c>
      <c r="L189" s="8"/>
    </row>
    <row r="190" spans="1:12" ht="15.75">
      <c r="A190" s="995">
        <v>184</v>
      </c>
      <c r="B190" s="995">
        <v>184</v>
      </c>
      <c r="C190" s="9" t="s">
        <v>164</v>
      </c>
      <c r="D190" s="9"/>
      <c r="E190" s="10">
        <v>2015</v>
      </c>
      <c r="F190" s="5" t="s">
        <v>13</v>
      </c>
      <c r="G190" s="975">
        <v>16250</v>
      </c>
      <c r="H190" s="10">
        <v>2</v>
      </c>
      <c r="I190" s="11">
        <f t="shared" si="12"/>
        <v>32500</v>
      </c>
      <c r="J190" s="6">
        <f t="shared" si="10"/>
        <v>2</v>
      </c>
      <c r="K190" s="11">
        <f t="shared" si="10"/>
        <v>32500</v>
      </c>
      <c r="L190" s="8"/>
    </row>
    <row r="191" spans="1:12" ht="31.5">
      <c r="A191" s="995">
        <v>185</v>
      </c>
      <c r="B191" s="995">
        <v>185</v>
      </c>
      <c r="C191" s="9" t="s">
        <v>165</v>
      </c>
      <c r="D191" s="9"/>
      <c r="E191" s="10">
        <v>2015</v>
      </c>
      <c r="F191" s="5" t="s">
        <v>13</v>
      </c>
      <c r="G191" s="975">
        <v>4095</v>
      </c>
      <c r="H191" s="10">
        <v>2</v>
      </c>
      <c r="I191" s="11">
        <f t="shared" si="12"/>
        <v>8190</v>
      </c>
      <c r="J191" s="6">
        <f t="shared" si="10"/>
        <v>2</v>
      </c>
      <c r="K191" s="11">
        <f t="shared" si="10"/>
        <v>8190</v>
      </c>
      <c r="L191" s="8"/>
    </row>
    <row r="192" spans="1:12" ht="15.75">
      <c r="A192" s="995">
        <v>186</v>
      </c>
      <c r="B192" s="995">
        <v>186</v>
      </c>
      <c r="C192" s="9" t="s">
        <v>166</v>
      </c>
      <c r="D192" s="9"/>
      <c r="E192" s="10">
        <v>2015</v>
      </c>
      <c r="F192" s="5" t="s">
        <v>13</v>
      </c>
      <c r="G192" s="975">
        <v>9263</v>
      </c>
      <c r="H192" s="10">
        <v>2</v>
      </c>
      <c r="I192" s="11">
        <f t="shared" si="12"/>
        <v>18526</v>
      </c>
      <c r="J192" s="6">
        <f t="shared" si="10"/>
        <v>2</v>
      </c>
      <c r="K192" s="11">
        <f t="shared" si="10"/>
        <v>18526</v>
      </c>
      <c r="L192" s="8"/>
    </row>
    <row r="193" spans="1:12" ht="15.75">
      <c r="A193" s="995">
        <v>187</v>
      </c>
      <c r="B193" s="995">
        <v>187</v>
      </c>
      <c r="C193" s="9" t="s">
        <v>167</v>
      </c>
      <c r="D193" s="9"/>
      <c r="E193" s="10">
        <v>2015</v>
      </c>
      <c r="F193" s="5" t="s">
        <v>13</v>
      </c>
      <c r="G193" s="975">
        <v>1560</v>
      </c>
      <c r="H193" s="10">
        <v>1</v>
      </c>
      <c r="I193" s="11">
        <f t="shared" si="12"/>
        <v>1560</v>
      </c>
      <c r="J193" s="6">
        <f t="shared" si="10"/>
        <v>1</v>
      </c>
      <c r="K193" s="11">
        <f t="shared" si="10"/>
        <v>1560</v>
      </c>
      <c r="L193" s="8"/>
    </row>
    <row r="194" spans="1:12" ht="78.75">
      <c r="A194" s="995">
        <v>188</v>
      </c>
      <c r="B194" s="995">
        <v>188</v>
      </c>
      <c r="C194" s="9" t="s">
        <v>168</v>
      </c>
      <c r="D194" s="9"/>
      <c r="E194" s="10">
        <v>2015</v>
      </c>
      <c r="F194" s="5" t="s">
        <v>13</v>
      </c>
      <c r="G194" s="975">
        <v>111150</v>
      </c>
      <c r="H194" s="10">
        <v>1</v>
      </c>
      <c r="I194" s="11">
        <f t="shared" si="12"/>
        <v>111150</v>
      </c>
      <c r="J194" s="11">
        <f t="shared" si="10"/>
        <v>1</v>
      </c>
      <c r="K194" s="11">
        <f t="shared" si="10"/>
        <v>111150</v>
      </c>
      <c r="L194" s="8"/>
    </row>
    <row r="195" spans="1:12" ht="78.75">
      <c r="A195" s="995">
        <v>189</v>
      </c>
      <c r="B195" s="995">
        <v>189</v>
      </c>
      <c r="C195" s="9" t="s">
        <v>169</v>
      </c>
      <c r="D195" s="9"/>
      <c r="E195" s="10">
        <v>2015</v>
      </c>
      <c r="F195" s="5" t="s">
        <v>13</v>
      </c>
      <c r="G195" s="975">
        <v>209950</v>
      </c>
      <c r="H195" s="10">
        <v>1</v>
      </c>
      <c r="I195" s="11">
        <f t="shared" si="12"/>
        <v>209950</v>
      </c>
      <c r="J195" s="11">
        <f t="shared" si="10"/>
        <v>1</v>
      </c>
      <c r="K195" s="11">
        <f t="shared" si="10"/>
        <v>209950</v>
      </c>
      <c r="L195" s="31"/>
    </row>
    <row r="196" spans="1:12" ht="15.75">
      <c r="A196" s="995">
        <v>190</v>
      </c>
      <c r="B196" s="995">
        <v>190</v>
      </c>
      <c r="C196" s="9" t="s">
        <v>170</v>
      </c>
      <c r="D196" s="9"/>
      <c r="E196" s="10">
        <v>2015</v>
      </c>
      <c r="F196" s="5" t="s">
        <v>13</v>
      </c>
      <c r="G196" s="975">
        <v>28600</v>
      </c>
      <c r="H196" s="10">
        <v>1</v>
      </c>
      <c r="I196" s="11">
        <f t="shared" si="12"/>
        <v>28600</v>
      </c>
      <c r="J196" s="6">
        <f t="shared" si="10"/>
        <v>1</v>
      </c>
      <c r="K196" s="11">
        <f t="shared" si="10"/>
        <v>28600</v>
      </c>
      <c r="L196" s="31"/>
    </row>
    <row r="197" spans="1:12" ht="31.5">
      <c r="A197" s="995">
        <v>191</v>
      </c>
      <c r="B197" s="995">
        <v>191</v>
      </c>
      <c r="C197" s="9" t="s">
        <v>171</v>
      </c>
      <c r="D197" s="9"/>
      <c r="E197" s="10">
        <v>2015</v>
      </c>
      <c r="F197" s="5" t="s">
        <v>13</v>
      </c>
      <c r="G197" s="975">
        <v>57850</v>
      </c>
      <c r="H197" s="10">
        <v>1</v>
      </c>
      <c r="I197" s="11">
        <f t="shared" si="12"/>
        <v>57850</v>
      </c>
      <c r="J197" s="6">
        <f t="shared" si="10"/>
        <v>1</v>
      </c>
      <c r="K197" s="11">
        <f t="shared" si="10"/>
        <v>57850</v>
      </c>
      <c r="L197" s="8"/>
    </row>
    <row r="198" spans="1:12" ht="15.75">
      <c r="A198" s="995">
        <v>192</v>
      </c>
      <c r="B198" s="995">
        <v>192</v>
      </c>
      <c r="C198" s="9" t="s">
        <v>172</v>
      </c>
      <c r="D198" s="9"/>
      <c r="E198" s="10">
        <v>2015</v>
      </c>
      <c r="F198" s="5" t="s">
        <v>13</v>
      </c>
      <c r="G198" s="975">
        <v>643500</v>
      </c>
      <c r="H198" s="10">
        <v>1</v>
      </c>
      <c r="I198" s="11">
        <f t="shared" si="12"/>
        <v>643500</v>
      </c>
      <c r="J198" s="6">
        <f t="shared" si="10"/>
        <v>1</v>
      </c>
      <c r="K198" s="11">
        <f t="shared" si="10"/>
        <v>643500</v>
      </c>
      <c r="L198" s="8"/>
    </row>
    <row r="199" spans="1:12" ht="15.75">
      <c r="A199" s="995">
        <v>193</v>
      </c>
      <c r="B199" s="995">
        <v>193</v>
      </c>
      <c r="C199" s="9" t="s">
        <v>173</v>
      </c>
      <c r="D199" s="9"/>
      <c r="E199" s="10">
        <v>2015</v>
      </c>
      <c r="F199" s="5" t="s">
        <v>13</v>
      </c>
      <c r="G199" s="975">
        <v>3900</v>
      </c>
      <c r="H199" s="10">
        <v>2</v>
      </c>
      <c r="I199" s="11">
        <f t="shared" si="12"/>
        <v>7800</v>
      </c>
      <c r="J199" s="6">
        <f t="shared" si="10"/>
        <v>2</v>
      </c>
      <c r="K199" s="11">
        <f t="shared" si="10"/>
        <v>7800</v>
      </c>
      <c r="L199" s="8"/>
    </row>
    <row r="200" spans="1:12" ht="31.5">
      <c r="A200" s="995">
        <v>194</v>
      </c>
      <c r="B200" s="995">
        <v>194</v>
      </c>
      <c r="C200" s="9" t="s">
        <v>174</v>
      </c>
      <c r="D200" s="9"/>
      <c r="E200" s="10">
        <v>2015</v>
      </c>
      <c r="F200" s="5" t="s">
        <v>13</v>
      </c>
      <c r="G200" s="975">
        <v>42965</v>
      </c>
      <c r="H200" s="10">
        <v>1</v>
      </c>
      <c r="I200" s="11">
        <f t="shared" si="12"/>
        <v>42965</v>
      </c>
      <c r="J200" s="32">
        <f t="shared" si="10"/>
        <v>1</v>
      </c>
      <c r="K200" s="11">
        <f t="shared" si="10"/>
        <v>42965</v>
      </c>
      <c r="L200" s="8"/>
    </row>
    <row r="201" spans="1:12" ht="15.75">
      <c r="A201" s="995">
        <v>195</v>
      </c>
      <c r="B201" s="995">
        <v>195</v>
      </c>
      <c r="C201" s="9" t="s">
        <v>175</v>
      </c>
      <c r="D201" s="9"/>
      <c r="E201" s="10">
        <v>2015</v>
      </c>
      <c r="F201" s="5" t="s">
        <v>13</v>
      </c>
      <c r="G201" s="975">
        <v>116415</v>
      </c>
      <c r="H201" s="10">
        <v>1</v>
      </c>
      <c r="I201" s="11">
        <f t="shared" si="12"/>
        <v>116415</v>
      </c>
      <c r="J201" s="6">
        <f t="shared" ref="J201:K240" si="13">SUM(H201)</f>
        <v>1</v>
      </c>
      <c r="K201" s="11">
        <f t="shared" si="13"/>
        <v>116415</v>
      </c>
      <c r="L201" s="31"/>
    </row>
    <row r="202" spans="1:12" ht="78.75">
      <c r="A202" s="995">
        <v>196</v>
      </c>
      <c r="B202" s="995">
        <v>196</v>
      </c>
      <c r="C202" s="9" t="s">
        <v>176</v>
      </c>
      <c r="D202" s="9"/>
      <c r="E202" s="10">
        <v>2016</v>
      </c>
      <c r="F202" s="5" t="s">
        <v>13</v>
      </c>
      <c r="G202" s="975">
        <v>137460</v>
      </c>
      <c r="H202" s="10">
        <v>1</v>
      </c>
      <c r="I202" s="11">
        <f t="shared" si="12"/>
        <v>137460</v>
      </c>
      <c r="J202" s="32">
        <f t="shared" si="13"/>
        <v>1</v>
      </c>
      <c r="K202" s="11">
        <f t="shared" si="13"/>
        <v>137460</v>
      </c>
      <c r="L202" s="8"/>
    </row>
    <row r="203" spans="1:12" ht="31.5">
      <c r="A203" s="995">
        <v>197</v>
      </c>
      <c r="B203" s="995">
        <v>197</v>
      </c>
      <c r="C203" s="9" t="s">
        <v>171</v>
      </c>
      <c r="D203" s="9"/>
      <c r="E203" s="10">
        <v>2016</v>
      </c>
      <c r="F203" s="5" t="s">
        <v>13</v>
      </c>
      <c r="G203" s="975">
        <v>71890</v>
      </c>
      <c r="H203" s="10">
        <v>1</v>
      </c>
      <c r="I203" s="11">
        <f t="shared" si="12"/>
        <v>71890</v>
      </c>
      <c r="J203" s="32">
        <f t="shared" si="13"/>
        <v>1</v>
      </c>
      <c r="K203" s="11">
        <f t="shared" si="13"/>
        <v>71890</v>
      </c>
      <c r="L203" s="31"/>
    </row>
    <row r="204" spans="1:12" ht="15.75">
      <c r="A204" s="995">
        <v>198</v>
      </c>
      <c r="B204" s="995">
        <v>198</v>
      </c>
      <c r="C204" s="9" t="s">
        <v>110</v>
      </c>
      <c r="D204" s="9"/>
      <c r="E204" s="10">
        <v>2016</v>
      </c>
      <c r="F204" s="5" t="s">
        <v>13</v>
      </c>
      <c r="G204" s="975">
        <v>5135</v>
      </c>
      <c r="H204" s="10">
        <v>1</v>
      </c>
      <c r="I204" s="11">
        <f t="shared" si="12"/>
        <v>5135</v>
      </c>
      <c r="J204" s="32">
        <f t="shared" si="13"/>
        <v>1</v>
      </c>
      <c r="K204" s="11">
        <f t="shared" si="13"/>
        <v>5135</v>
      </c>
      <c r="L204" s="8"/>
    </row>
    <row r="205" spans="1:12" ht="31.5">
      <c r="A205" s="995">
        <v>199</v>
      </c>
      <c r="B205" s="995">
        <v>199</v>
      </c>
      <c r="C205" s="9" t="s">
        <v>177</v>
      </c>
      <c r="D205" s="9"/>
      <c r="E205" s="10">
        <v>2016</v>
      </c>
      <c r="F205" s="5" t="s">
        <v>13</v>
      </c>
      <c r="G205" s="975">
        <v>26070</v>
      </c>
      <c r="H205" s="10">
        <v>1</v>
      </c>
      <c r="I205" s="11">
        <f t="shared" si="12"/>
        <v>26070</v>
      </c>
      <c r="J205" s="32">
        <f t="shared" si="13"/>
        <v>1</v>
      </c>
      <c r="K205" s="11">
        <f t="shared" si="13"/>
        <v>26070</v>
      </c>
      <c r="L205" s="8"/>
    </row>
    <row r="206" spans="1:12" ht="15.75">
      <c r="A206" s="995">
        <v>200</v>
      </c>
      <c r="B206" s="995">
        <v>200</v>
      </c>
      <c r="C206" s="9" t="s">
        <v>178</v>
      </c>
      <c r="D206" s="9"/>
      <c r="E206" s="10">
        <v>2016</v>
      </c>
      <c r="F206" s="5" t="s">
        <v>13</v>
      </c>
      <c r="G206" s="975">
        <v>4345</v>
      </c>
      <c r="H206" s="10">
        <v>1</v>
      </c>
      <c r="I206" s="11">
        <f t="shared" si="12"/>
        <v>4345</v>
      </c>
      <c r="J206" s="32">
        <f t="shared" si="13"/>
        <v>1</v>
      </c>
      <c r="K206" s="11">
        <f t="shared" si="13"/>
        <v>4345</v>
      </c>
      <c r="L206" s="8"/>
    </row>
    <row r="207" spans="1:12" ht="15.75">
      <c r="A207" s="995">
        <v>201</v>
      </c>
      <c r="B207" s="995">
        <v>201</v>
      </c>
      <c r="C207" s="9" t="s">
        <v>170</v>
      </c>
      <c r="D207" s="9"/>
      <c r="E207" s="10">
        <v>2016</v>
      </c>
      <c r="F207" s="5" t="s">
        <v>13</v>
      </c>
      <c r="G207" s="975">
        <v>36340</v>
      </c>
      <c r="H207" s="10">
        <v>1</v>
      </c>
      <c r="I207" s="11">
        <f t="shared" si="12"/>
        <v>36340</v>
      </c>
      <c r="J207" s="32">
        <f t="shared" si="13"/>
        <v>1</v>
      </c>
      <c r="K207" s="11">
        <f t="shared" si="13"/>
        <v>36340</v>
      </c>
      <c r="L207" s="8"/>
    </row>
    <row r="208" spans="1:12" ht="31.5">
      <c r="A208" s="995">
        <v>202</v>
      </c>
      <c r="B208" s="995">
        <v>202</v>
      </c>
      <c r="C208" s="9" t="s">
        <v>179</v>
      </c>
      <c r="D208" s="9"/>
      <c r="E208" s="10">
        <v>2016</v>
      </c>
      <c r="F208" s="5" t="s">
        <v>13</v>
      </c>
      <c r="G208" s="975">
        <v>18170</v>
      </c>
      <c r="H208" s="10">
        <v>1</v>
      </c>
      <c r="I208" s="11">
        <f t="shared" si="12"/>
        <v>18170</v>
      </c>
      <c r="J208" s="32">
        <f t="shared" si="13"/>
        <v>1</v>
      </c>
      <c r="K208" s="11">
        <f t="shared" si="13"/>
        <v>18170</v>
      </c>
      <c r="L208" s="8"/>
    </row>
    <row r="209" spans="1:12" ht="63">
      <c r="A209" s="995">
        <v>203</v>
      </c>
      <c r="B209" s="995">
        <v>203</v>
      </c>
      <c r="C209" s="9" t="s">
        <v>180</v>
      </c>
      <c r="D209" s="9"/>
      <c r="E209" s="10">
        <v>2016</v>
      </c>
      <c r="F209" s="5" t="s">
        <v>13</v>
      </c>
      <c r="G209" s="975">
        <v>137460</v>
      </c>
      <c r="H209" s="10">
        <v>1</v>
      </c>
      <c r="I209" s="11">
        <f t="shared" si="12"/>
        <v>137460</v>
      </c>
      <c r="J209" s="32">
        <f t="shared" si="13"/>
        <v>1</v>
      </c>
      <c r="K209" s="11">
        <f t="shared" si="13"/>
        <v>137460</v>
      </c>
      <c r="L209" s="8"/>
    </row>
    <row r="210" spans="1:12" ht="63">
      <c r="A210" s="995">
        <v>204</v>
      </c>
      <c r="B210" s="995">
        <v>204</v>
      </c>
      <c r="C210" s="33" t="s">
        <v>181</v>
      </c>
      <c r="D210" s="33"/>
      <c r="E210" s="10">
        <v>2016</v>
      </c>
      <c r="F210" s="5" t="s">
        <v>13</v>
      </c>
      <c r="G210" s="975">
        <v>94800</v>
      </c>
      <c r="H210" s="10">
        <v>1</v>
      </c>
      <c r="I210" s="11">
        <f t="shared" si="12"/>
        <v>94800</v>
      </c>
      <c r="J210" s="32">
        <f t="shared" si="13"/>
        <v>1</v>
      </c>
      <c r="K210" s="11">
        <f t="shared" si="13"/>
        <v>94800</v>
      </c>
      <c r="L210" s="31"/>
    </row>
    <row r="211" spans="1:12" ht="31.5">
      <c r="A211" s="995">
        <v>205</v>
      </c>
      <c r="B211" s="995">
        <v>205</v>
      </c>
      <c r="C211" s="9" t="s">
        <v>182</v>
      </c>
      <c r="D211" s="9"/>
      <c r="E211" s="10">
        <v>2016</v>
      </c>
      <c r="F211" s="5" t="s">
        <v>13</v>
      </c>
      <c r="G211" s="975">
        <v>18170</v>
      </c>
      <c r="H211" s="10">
        <v>1</v>
      </c>
      <c r="I211" s="11">
        <f t="shared" si="12"/>
        <v>18170</v>
      </c>
      <c r="J211" s="32">
        <f t="shared" si="13"/>
        <v>1</v>
      </c>
      <c r="K211" s="11">
        <f t="shared" si="13"/>
        <v>18170</v>
      </c>
      <c r="L211" s="31"/>
    </row>
    <row r="212" spans="1:12" ht="15.75">
      <c r="A212" s="995">
        <v>206</v>
      </c>
      <c r="B212" s="995">
        <v>206</v>
      </c>
      <c r="C212" s="9" t="s">
        <v>183</v>
      </c>
      <c r="D212" s="9"/>
      <c r="E212" s="10">
        <v>2016</v>
      </c>
      <c r="F212" s="5" t="s">
        <v>13</v>
      </c>
      <c r="G212" s="975">
        <v>5846</v>
      </c>
      <c r="H212" s="10">
        <v>1</v>
      </c>
      <c r="I212" s="11">
        <f t="shared" si="12"/>
        <v>5846</v>
      </c>
      <c r="J212" s="32">
        <f t="shared" si="13"/>
        <v>1</v>
      </c>
      <c r="K212" s="11">
        <f t="shared" si="13"/>
        <v>5846</v>
      </c>
      <c r="L212" s="8"/>
    </row>
    <row r="213" spans="1:12" ht="15.75">
      <c r="A213" s="995">
        <v>207</v>
      </c>
      <c r="B213" s="995">
        <v>207</v>
      </c>
      <c r="C213" s="9" t="s">
        <v>184</v>
      </c>
      <c r="D213" s="9"/>
      <c r="E213" s="10">
        <v>2016</v>
      </c>
      <c r="F213" s="5" t="s">
        <v>13</v>
      </c>
      <c r="G213" s="975">
        <v>1738</v>
      </c>
      <c r="H213" s="10">
        <v>2</v>
      </c>
      <c r="I213" s="11">
        <f t="shared" si="12"/>
        <v>3476</v>
      </c>
      <c r="J213" s="32">
        <f t="shared" si="13"/>
        <v>2</v>
      </c>
      <c r="K213" s="11">
        <f t="shared" si="13"/>
        <v>3476</v>
      </c>
      <c r="L213" s="8"/>
    </row>
    <row r="214" spans="1:12" ht="15.75">
      <c r="A214" s="995">
        <v>208</v>
      </c>
      <c r="B214" s="995">
        <v>208</v>
      </c>
      <c r="C214" s="9" t="s">
        <v>185</v>
      </c>
      <c r="D214" s="9"/>
      <c r="E214" s="10">
        <v>2016</v>
      </c>
      <c r="F214" s="5" t="s">
        <v>13</v>
      </c>
      <c r="G214" s="975">
        <v>11060</v>
      </c>
      <c r="H214" s="10">
        <v>2</v>
      </c>
      <c r="I214" s="11">
        <f t="shared" si="12"/>
        <v>22120</v>
      </c>
      <c r="J214" s="32">
        <f t="shared" si="13"/>
        <v>2</v>
      </c>
      <c r="K214" s="11">
        <f t="shared" si="13"/>
        <v>22120</v>
      </c>
      <c r="L214" s="8"/>
    </row>
    <row r="215" spans="1:12" ht="31.5">
      <c r="A215" s="995">
        <v>209</v>
      </c>
      <c r="B215" s="995">
        <v>209</v>
      </c>
      <c r="C215" s="9" t="s">
        <v>186</v>
      </c>
      <c r="D215" s="9"/>
      <c r="E215" s="10">
        <v>2016</v>
      </c>
      <c r="F215" s="5" t="s">
        <v>13</v>
      </c>
      <c r="G215" s="975">
        <v>199870</v>
      </c>
      <c r="H215" s="10">
        <v>1</v>
      </c>
      <c r="I215" s="11">
        <f t="shared" si="12"/>
        <v>199870</v>
      </c>
      <c r="J215" s="32">
        <f t="shared" si="13"/>
        <v>1</v>
      </c>
      <c r="K215" s="11">
        <f t="shared" si="13"/>
        <v>199870</v>
      </c>
      <c r="L215" s="8"/>
    </row>
    <row r="216" spans="1:12" ht="15.75">
      <c r="A216" s="995">
        <v>210</v>
      </c>
      <c r="B216" s="995">
        <v>210</v>
      </c>
      <c r="C216" s="9" t="s">
        <v>187</v>
      </c>
      <c r="D216" s="9"/>
      <c r="E216" s="10">
        <v>2016</v>
      </c>
      <c r="F216" s="5" t="s">
        <v>13</v>
      </c>
      <c r="G216" s="975">
        <v>869</v>
      </c>
      <c r="H216" s="10">
        <v>8</v>
      </c>
      <c r="I216" s="11">
        <f t="shared" si="12"/>
        <v>6952</v>
      </c>
      <c r="J216" s="32">
        <f t="shared" si="13"/>
        <v>8</v>
      </c>
      <c r="K216" s="11">
        <f t="shared" si="13"/>
        <v>6952</v>
      </c>
      <c r="L216" s="8"/>
    </row>
    <row r="217" spans="1:12" ht="15.75">
      <c r="A217" s="995">
        <v>211</v>
      </c>
      <c r="B217" s="995">
        <v>211</v>
      </c>
      <c r="C217" s="9" t="s">
        <v>188</v>
      </c>
      <c r="D217" s="9"/>
      <c r="E217" s="10">
        <v>2016</v>
      </c>
      <c r="F217" s="5" t="s">
        <v>189</v>
      </c>
      <c r="G217" s="975">
        <v>550</v>
      </c>
      <c r="H217" s="10">
        <v>24</v>
      </c>
      <c r="I217" s="11">
        <f t="shared" si="12"/>
        <v>13200</v>
      </c>
      <c r="J217" s="32">
        <f t="shared" si="13"/>
        <v>24</v>
      </c>
      <c r="K217" s="11">
        <f t="shared" si="13"/>
        <v>13200</v>
      </c>
      <c r="L217" s="8"/>
    </row>
    <row r="218" spans="1:12" ht="15.75">
      <c r="A218" s="995">
        <v>212</v>
      </c>
      <c r="B218" s="995">
        <v>212</v>
      </c>
      <c r="C218" s="9" t="s">
        <v>190</v>
      </c>
      <c r="D218" s="9"/>
      <c r="E218" s="10">
        <v>2016</v>
      </c>
      <c r="F218" s="5" t="s">
        <v>13</v>
      </c>
      <c r="G218" s="975">
        <v>29033</v>
      </c>
      <c r="H218" s="10">
        <v>3</v>
      </c>
      <c r="I218" s="11">
        <f t="shared" si="12"/>
        <v>87099</v>
      </c>
      <c r="J218" s="32">
        <f t="shared" si="13"/>
        <v>3</v>
      </c>
      <c r="K218" s="11">
        <f t="shared" si="13"/>
        <v>87099</v>
      </c>
      <c r="L218" s="8"/>
    </row>
    <row r="219" spans="1:12" ht="31.5">
      <c r="A219" s="995">
        <v>213</v>
      </c>
      <c r="B219" s="995">
        <v>213</v>
      </c>
      <c r="C219" s="9" t="s">
        <v>191</v>
      </c>
      <c r="D219" s="9"/>
      <c r="E219" s="10">
        <v>2016</v>
      </c>
      <c r="F219" s="5" t="s">
        <v>13</v>
      </c>
      <c r="G219" s="975">
        <v>5017</v>
      </c>
      <c r="H219" s="10">
        <v>1</v>
      </c>
      <c r="I219" s="11">
        <f t="shared" si="12"/>
        <v>5017</v>
      </c>
      <c r="J219" s="32">
        <f t="shared" si="13"/>
        <v>1</v>
      </c>
      <c r="K219" s="11">
        <f t="shared" si="13"/>
        <v>5017</v>
      </c>
      <c r="L219" s="8"/>
    </row>
    <row r="220" spans="1:12" ht="15.75">
      <c r="A220" s="995">
        <v>214</v>
      </c>
      <c r="B220" s="995">
        <v>214</v>
      </c>
      <c r="C220" s="9" t="s">
        <v>192</v>
      </c>
      <c r="D220" s="9"/>
      <c r="E220" s="10">
        <v>2016</v>
      </c>
      <c r="F220" s="5" t="s">
        <v>13</v>
      </c>
      <c r="G220" s="975">
        <v>35471</v>
      </c>
      <c r="H220" s="10">
        <v>1</v>
      </c>
      <c r="I220" s="11">
        <f t="shared" si="12"/>
        <v>35471</v>
      </c>
      <c r="J220" s="32">
        <f t="shared" si="13"/>
        <v>1</v>
      </c>
      <c r="K220" s="11">
        <f t="shared" si="13"/>
        <v>35471</v>
      </c>
      <c r="L220" s="8"/>
    </row>
    <row r="221" spans="1:12" ht="157.5">
      <c r="A221" s="995">
        <v>215</v>
      </c>
      <c r="B221" s="995">
        <v>215</v>
      </c>
      <c r="C221" s="9" t="s">
        <v>193</v>
      </c>
      <c r="D221" s="9"/>
      <c r="E221" s="10">
        <v>2016</v>
      </c>
      <c r="F221" s="5" t="s">
        <v>13</v>
      </c>
      <c r="G221" s="975">
        <v>334454</v>
      </c>
      <c r="H221" s="10">
        <v>1</v>
      </c>
      <c r="I221" s="11">
        <f t="shared" si="12"/>
        <v>334454</v>
      </c>
      <c r="J221" s="32">
        <f t="shared" si="13"/>
        <v>1</v>
      </c>
      <c r="K221" s="11">
        <f t="shared" si="13"/>
        <v>334454</v>
      </c>
      <c r="L221" s="8"/>
    </row>
    <row r="222" spans="1:12" ht="78.75">
      <c r="A222" s="995">
        <v>216</v>
      </c>
      <c r="B222" s="995">
        <v>216</v>
      </c>
      <c r="C222" s="9" t="s">
        <v>194</v>
      </c>
      <c r="D222" s="9"/>
      <c r="E222" s="10">
        <v>2016</v>
      </c>
      <c r="F222" s="5" t="s">
        <v>13</v>
      </c>
      <c r="G222" s="975">
        <v>59226</v>
      </c>
      <c r="H222" s="10">
        <v>1</v>
      </c>
      <c r="I222" s="11">
        <f t="shared" si="12"/>
        <v>59226</v>
      </c>
      <c r="J222" s="32">
        <f t="shared" si="13"/>
        <v>1</v>
      </c>
      <c r="K222" s="11">
        <f t="shared" si="13"/>
        <v>59226</v>
      </c>
      <c r="L222" s="8"/>
    </row>
    <row r="223" spans="1:12" ht="15.75">
      <c r="A223" s="995">
        <v>217</v>
      </c>
      <c r="B223" s="995">
        <v>217</v>
      </c>
      <c r="C223" s="9" t="s">
        <v>195</v>
      </c>
      <c r="D223" s="9"/>
      <c r="E223" s="10">
        <v>2016</v>
      </c>
      <c r="F223" s="5" t="s">
        <v>13</v>
      </c>
      <c r="G223" s="975">
        <v>26710</v>
      </c>
      <c r="H223" s="10">
        <v>1</v>
      </c>
      <c r="I223" s="11">
        <f t="shared" si="12"/>
        <v>26710</v>
      </c>
      <c r="J223" s="32">
        <f t="shared" si="13"/>
        <v>1</v>
      </c>
      <c r="K223" s="11">
        <f t="shared" si="13"/>
        <v>26710</v>
      </c>
      <c r="L223" s="8"/>
    </row>
    <row r="224" spans="1:12" ht="78.75">
      <c r="A224" s="995">
        <v>218</v>
      </c>
      <c r="B224" s="995">
        <v>218</v>
      </c>
      <c r="C224" s="9" t="s">
        <v>196</v>
      </c>
      <c r="D224" s="9"/>
      <c r="E224" s="10">
        <v>2016</v>
      </c>
      <c r="F224" s="5" t="s">
        <v>13</v>
      </c>
      <c r="G224" s="975">
        <v>27097</v>
      </c>
      <c r="H224" s="10">
        <v>1</v>
      </c>
      <c r="I224" s="11">
        <f t="shared" si="12"/>
        <v>27097</v>
      </c>
      <c r="J224" s="32">
        <f t="shared" si="13"/>
        <v>1</v>
      </c>
      <c r="K224" s="11">
        <f t="shared" si="13"/>
        <v>27097</v>
      </c>
      <c r="L224" s="8"/>
    </row>
    <row r="225" spans="1:12" ht="63">
      <c r="A225" s="995">
        <v>219</v>
      </c>
      <c r="B225" s="995">
        <v>219</v>
      </c>
      <c r="C225" s="9" t="s">
        <v>197</v>
      </c>
      <c r="D225" s="9"/>
      <c r="E225" s="10">
        <v>2016</v>
      </c>
      <c r="F225" s="5" t="s">
        <v>13</v>
      </c>
      <c r="G225" s="975">
        <v>56904</v>
      </c>
      <c r="H225" s="10">
        <v>1</v>
      </c>
      <c r="I225" s="11">
        <f t="shared" si="12"/>
        <v>56904</v>
      </c>
      <c r="J225" s="32">
        <f t="shared" si="13"/>
        <v>1</v>
      </c>
      <c r="K225" s="11">
        <f t="shared" si="13"/>
        <v>56904</v>
      </c>
      <c r="L225" s="8"/>
    </row>
    <row r="226" spans="1:12" ht="15.75">
      <c r="A226" s="995">
        <v>220</v>
      </c>
      <c r="B226" s="995">
        <v>220</v>
      </c>
      <c r="C226" s="9" t="s">
        <v>198</v>
      </c>
      <c r="D226" s="9"/>
      <c r="E226" s="10">
        <v>2016</v>
      </c>
      <c r="F226" s="5" t="s">
        <v>13</v>
      </c>
      <c r="G226" s="975">
        <v>25300</v>
      </c>
      <c r="H226" s="10">
        <v>1</v>
      </c>
      <c r="I226" s="11">
        <f t="shared" si="12"/>
        <v>25300</v>
      </c>
      <c r="J226" s="32">
        <f t="shared" si="13"/>
        <v>1</v>
      </c>
      <c r="K226" s="11">
        <f t="shared" si="13"/>
        <v>25300</v>
      </c>
      <c r="L226" s="8"/>
    </row>
    <row r="227" spans="1:12" ht="15.75">
      <c r="A227" s="995">
        <v>221</v>
      </c>
      <c r="B227" s="995">
        <v>221</v>
      </c>
      <c r="C227" s="9" t="s">
        <v>199</v>
      </c>
      <c r="D227" s="9"/>
      <c r="E227" s="10">
        <v>2016</v>
      </c>
      <c r="F227" s="5" t="s">
        <v>13</v>
      </c>
      <c r="G227" s="975">
        <v>1980</v>
      </c>
      <c r="H227" s="10">
        <v>1</v>
      </c>
      <c r="I227" s="11">
        <f t="shared" si="12"/>
        <v>1980</v>
      </c>
      <c r="J227" s="32">
        <f t="shared" si="13"/>
        <v>1</v>
      </c>
      <c r="K227" s="11">
        <f t="shared" si="13"/>
        <v>1980</v>
      </c>
      <c r="L227" s="8"/>
    </row>
    <row r="228" spans="1:12" ht="15.75">
      <c r="A228" s="995">
        <v>222</v>
      </c>
      <c r="B228" s="995">
        <v>222</v>
      </c>
      <c r="C228" s="9" t="s">
        <v>200</v>
      </c>
      <c r="D228" s="9"/>
      <c r="E228" s="10">
        <v>2016</v>
      </c>
      <c r="F228" s="5" t="s">
        <v>13</v>
      </c>
      <c r="G228" s="975">
        <v>10500</v>
      </c>
      <c r="H228" s="10">
        <v>1</v>
      </c>
      <c r="I228" s="11">
        <f t="shared" si="12"/>
        <v>10500</v>
      </c>
      <c r="J228" s="32">
        <f t="shared" si="13"/>
        <v>1</v>
      </c>
      <c r="K228" s="11">
        <f t="shared" si="13"/>
        <v>10500</v>
      </c>
      <c r="L228" s="8"/>
    </row>
    <row r="229" spans="1:12" ht="31.5">
      <c r="A229" s="995">
        <v>223</v>
      </c>
      <c r="B229" s="995">
        <v>223</v>
      </c>
      <c r="C229" s="9" t="s">
        <v>201</v>
      </c>
      <c r="D229" s="9"/>
      <c r="E229" s="10">
        <v>2017</v>
      </c>
      <c r="F229" s="5" t="s">
        <v>13</v>
      </c>
      <c r="G229" s="975">
        <v>5530</v>
      </c>
      <c r="H229" s="10">
        <v>1</v>
      </c>
      <c r="I229" s="11">
        <f t="shared" si="12"/>
        <v>5530</v>
      </c>
      <c r="J229" s="32">
        <f t="shared" si="13"/>
        <v>1</v>
      </c>
      <c r="K229" s="11">
        <f t="shared" si="13"/>
        <v>5530</v>
      </c>
      <c r="L229" s="8"/>
    </row>
    <row r="230" spans="1:12" ht="15.75">
      <c r="A230" s="995">
        <v>224</v>
      </c>
      <c r="B230" s="995">
        <v>224</v>
      </c>
      <c r="C230" s="9" t="s">
        <v>202</v>
      </c>
      <c r="D230" s="9"/>
      <c r="E230" s="10">
        <v>2017</v>
      </c>
      <c r="F230" s="5" t="s">
        <v>13</v>
      </c>
      <c r="G230" s="975">
        <v>2370</v>
      </c>
      <c r="H230" s="10">
        <v>1</v>
      </c>
      <c r="I230" s="11">
        <f t="shared" si="12"/>
        <v>2370</v>
      </c>
      <c r="J230" s="32">
        <f t="shared" si="13"/>
        <v>1</v>
      </c>
      <c r="K230" s="11">
        <f t="shared" si="13"/>
        <v>2370</v>
      </c>
      <c r="L230" s="8"/>
    </row>
    <row r="231" spans="1:12" ht="15.75">
      <c r="A231" s="995">
        <v>225</v>
      </c>
      <c r="B231" s="995">
        <v>225</v>
      </c>
      <c r="C231" s="9" t="s">
        <v>203</v>
      </c>
      <c r="D231" s="9"/>
      <c r="E231" s="10">
        <v>2017</v>
      </c>
      <c r="F231" s="5" t="s">
        <v>13</v>
      </c>
      <c r="G231" s="975">
        <v>4740</v>
      </c>
      <c r="H231" s="10">
        <v>2</v>
      </c>
      <c r="I231" s="11">
        <f t="shared" si="12"/>
        <v>9480</v>
      </c>
      <c r="J231" s="32">
        <f t="shared" si="13"/>
        <v>2</v>
      </c>
      <c r="K231" s="11">
        <f t="shared" si="13"/>
        <v>9480</v>
      </c>
      <c r="L231" s="8"/>
    </row>
    <row r="232" spans="1:12" ht="31.5">
      <c r="A232" s="995">
        <v>226</v>
      </c>
      <c r="B232" s="995">
        <v>226</v>
      </c>
      <c r="C232" s="9" t="s">
        <v>204</v>
      </c>
      <c r="D232" s="9"/>
      <c r="E232" s="10">
        <v>2017</v>
      </c>
      <c r="F232" s="5" t="s">
        <v>13</v>
      </c>
      <c r="G232" s="975">
        <v>7900</v>
      </c>
      <c r="H232" s="10">
        <v>1</v>
      </c>
      <c r="I232" s="11">
        <f t="shared" si="12"/>
        <v>7900</v>
      </c>
      <c r="J232" s="32">
        <f t="shared" si="13"/>
        <v>1</v>
      </c>
      <c r="K232" s="11">
        <f t="shared" si="13"/>
        <v>7900</v>
      </c>
      <c r="L232" s="8"/>
    </row>
    <row r="233" spans="1:12" ht="15.75">
      <c r="A233" s="995">
        <v>227</v>
      </c>
      <c r="B233" s="995">
        <v>227</v>
      </c>
      <c r="C233" s="9" t="s">
        <v>205</v>
      </c>
      <c r="D233" s="9"/>
      <c r="E233" s="10">
        <v>2017</v>
      </c>
      <c r="F233" s="5" t="s">
        <v>13</v>
      </c>
      <c r="G233" s="975">
        <v>4911</v>
      </c>
      <c r="H233" s="10">
        <v>1</v>
      </c>
      <c r="I233" s="11">
        <f t="shared" si="12"/>
        <v>4911</v>
      </c>
      <c r="J233" s="32">
        <f t="shared" si="13"/>
        <v>1</v>
      </c>
      <c r="K233" s="11">
        <f t="shared" si="13"/>
        <v>4911</v>
      </c>
      <c r="L233" s="8"/>
    </row>
    <row r="234" spans="1:12" ht="15.75">
      <c r="A234" s="995">
        <v>228</v>
      </c>
      <c r="B234" s="995">
        <v>228</v>
      </c>
      <c r="C234" s="9" t="s">
        <v>202</v>
      </c>
      <c r="D234" s="9"/>
      <c r="E234" s="10">
        <v>2017</v>
      </c>
      <c r="F234" s="5" t="s">
        <v>13</v>
      </c>
      <c r="G234" s="975">
        <v>2370</v>
      </c>
      <c r="H234" s="10">
        <v>1</v>
      </c>
      <c r="I234" s="11">
        <f t="shared" si="12"/>
        <v>2370</v>
      </c>
      <c r="J234" s="32">
        <f t="shared" si="13"/>
        <v>1</v>
      </c>
      <c r="K234" s="11">
        <f t="shared" si="13"/>
        <v>2370</v>
      </c>
      <c r="L234" s="8"/>
    </row>
    <row r="235" spans="1:12" ht="63">
      <c r="A235" s="995">
        <v>229</v>
      </c>
      <c r="B235" s="995">
        <v>229</v>
      </c>
      <c r="C235" s="9" t="s">
        <v>206</v>
      </c>
      <c r="D235" s="9"/>
      <c r="E235" s="10">
        <v>2017</v>
      </c>
      <c r="F235" s="5" t="s">
        <v>13</v>
      </c>
      <c r="G235" s="975">
        <v>128375</v>
      </c>
      <c r="H235" s="10">
        <v>1</v>
      </c>
      <c r="I235" s="11">
        <f t="shared" si="12"/>
        <v>128375</v>
      </c>
      <c r="J235" s="32">
        <f t="shared" si="13"/>
        <v>1</v>
      </c>
      <c r="K235" s="11">
        <f t="shared" si="13"/>
        <v>128375</v>
      </c>
      <c r="L235" s="8"/>
    </row>
    <row r="236" spans="1:12" ht="31.5">
      <c r="A236" s="995">
        <v>230</v>
      </c>
      <c r="B236" s="995">
        <v>230</v>
      </c>
      <c r="C236" s="9" t="s">
        <v>207</v>
      </c>
      <c r="D236" s="9"/>
      <c r="E236" s="10">
        <v>2017</v>
      </c>
      <c r="F236" s="5" t="s">
        <v>13</v>
      </c>
      <c r="G236" s="975">
        <v>82950</v>
      </c>
      <c r="H236" s="10">
        <v>2</v>
      </c>
      <c r="I236" s="11">
        <f t="shared" si="12"/>
        <v>165900</v>
      </c>
      <c r="J236" s="32">
        <f t="shared" si="13"/>
        <v>2</v>
      </c>
      <c r="K236" s="11">
        <f t="shared" si="13"/>
        <v>165900</v>
      </c>
      <c r="L236" s="8"/>
    </row>
    <row r="237" spans="1:12" ht="15.75">
      <c r="A237" s="995">
        <v>231</v>
      </c>
      <c r="B237" s="995">
        <v>231</v>
      </c>
      <c r="C237" s="9" t="s">
        <v>118</v>
      </c>
      <c r="D237" s="9"/>
      <c r="E237" s="10">
        <v>2017</v>
      </c>
      <c r="F237" s="5" t="s">
        <v>13</v>
      </c>
      <c r="G237" s="975">
        <v>2370</v>
      </c>
      <c r="H237" s="10">
        <v>2</v>
      </c>
      <c r="I237" s="11">
        <f t="shared" si="12"/>
        <v>4740</v>
      </c>
      <c r="J237" s="32">
        <f t="shared" si="13"/>
        <v>2</v>
      </c>
      <c r="K237" s="11">
        <f t="shared" si="13"/>
        <v>4740</v>
      </c>
      <c r="L237" s="8"/>
    </row>
    <row r="238" spans="1:12" ht="15.75">
      <c r="A238" s="995">
        <v>232</v>
      </c>
      <c r="B238" s="995">
        <v>232</v>
      </c>
      <c r="C238" s="9" t="s">
        <v>208</v>
      </c>
      <c r="D238" s="9"/>
      <c r="E238" s="10">
        <v>2017</v>
      </c>
      <c r="F238" s="5" t="s">
        <v>13</v>
      </c>
      <c r="G238" s="975">
        <v>2765</v>
      </c>
      <c r="H238" s="10">
        <v>1</v>
      </c>
      <c r="I238" s="11">
        <f t="shared" si="12"/>
        <v>2765</v>
      </c>
      <c r="J238" s="32">
        <f t="shared" si="13"/>
        <v>1</v>
      </c>
      <c r="K238" s="11">
        <f t="shared" si="13"/>
        <v>2765</v>
      </c>
      <c r="L238" s="8"/>
    </row>
    <row r="239" spans="1:12" ht="15.75">
      <c r="A239" s="995">
        <v>233</v>
      </c>
      <c r="B239" s="995">
        <v>233</v>
      </c>
      <c r="C239" s="9" t="s">
        <v>205</v>
      </c>
      <c r="D239" s="9"/>
      <c r="E239" s="10">
        <v>2017</v>
      </c>
      <c r="F239" s="5" t="s">
        <v>13</v>
      </c>
      <c r="G239" s="975">
        <v>3950</v>
      </c>
      <c r="H239" s="10">
        <v>1</v>
      </c>
      <c r="I239" s="11">
        <f t="shared" si="12"/>
        <v>3950</v>
      </c>
      <c r="J239" s="32">
        <f t="shared" si="13"/>
        <v>1</v>
      </c>
      <c r="K239" s="11">
        <f t="shared" si="13"/>
        <v>3950</v>
      </c>
      <c r="L239" s="8"/>
    </row>
    <row r="240" spans="1:12" ht="15.75">
      <c r="A240" s="995">
        <v>234</v>
      </c>
      <c r="B240" s="995">
        <v>234</v>
      </c>
      <c r="C240" s="9" t="s">
        <v>209</v>
      </c>
      <c r="D240" s="9"/>
      <c r="E240" s="10">
        <v>2017</v>
      </c>
      <c r="F240" s="5" t="s">
        <v>13</v>
      </c>
      <c r="G240" s="975">
        <v>18170</v>
      </c>
      <c r="H240" s="10">
        <v>1</v>
      </c>
      <c r="I240" s="11">
        <f t="shared" si="12"/>
        <v>18170</v>
      </c>
      <c r="J240" s="32">
        <f t="shared" si="13"/>
        <v>1</v>
      </c>
      <c r="K240" s="11">
        <f t="shared" si="13"/>
        <v>18170</v>
      </c>
      <c r="L240" s="8"/>
    </row>
    <row r="241" spans="1:12" ht="15.75">
      <c r="A241" s="995">
        <v>235</v>
      </c>
      <c r="B241" s="995">
        <v>235</v>
      </c>
      <c r="C241" s="9" t="s">
        <v>202</v>
      </c>
      <c r="D241" s="9"/>
      <c r="E241" s="10">
        <v>2017</v>
      </c>
      <c r="F241" s="5" t="s">
        <v>13</v>
      </c>
      <c r="G241" s="975">
        <v>2133</v>
      </c>
      <c r="H241" s="10">
        <v>1</v>
      </c>
      <c r="I241" s="11">
        <f t="shared" si="12"/>
        <v>2133</v>
      </c>
      <c r="J241" s="32">
        <f t="shared" ref="J241:K263" si="14">SUM(H241)</f>
        <v>1</v>
      </c>
      <c r="K241" s="11">
        <f t="shared" si="14"/>
        <v>2133</v>
      </c>
      <c r="L241" s="8"/>
    </row>
    <row r="242" spans="1:12" ht="63">
      <c r="A242" s="995">
        <v>236</v>
      </c>
      <c r="B242" s="995">
        <v>236</v>
      </c>
      <c r="C242" s="9" t="s">
        <v>210</v>
      </c>
      <c r="D242" s="9"/>
      <c r="E242" s="10">
        <v>2017</v>
      </c>
      <c r="F242" s="5" t="s">
        <v>13</v>
      </c>
      <c r="G242" s="975">
        <v>128375</v>
      </c>
      <c r="H242" s="5">
        <v>1</v>
      </c>
      <c r="I242" s="11">
        <f t="shared" si="12"/>
        <v>128375</v>
      </c>
      <c r="J242" s="32">
        <v>1</v>
      </c>
      <c r="K242" s="11">
        <f t="shared" si="14"/>
        <v>128375</v>
      </c>
      <c r="L242" s="8"/>
    </row>
    <row r="243" spans="1:12" ht="31.5">
      <c r="A243" s="995">
        <v>237</v>
      </c>
      <c r="B243" s="995">
        <v>237</v>
      </c>
      <c r="C243" s="9" t="s">
        <v>211</v>
      </c>
      <c r="D243" s="9"/>
      <c r="E243" s="10">
        <v>2017</v>
      </c>
      <c r="F243" s="5" t="s">
        <v>13</v>
      </c>
      <c r="G243" s="975">
        <v>82950</v>
      </c>
      <c r="H243" s="5">
        <v>2</v>
      </c>
      <c r="I243" s="11">
        <f t="shared" si="12"/>
        <v>165900</v>
      </c>
      <c r="J243" s="32">
        <v>2</v>
      </c>
      <c r="K243" s="11">
        <f t="shared" si="14"/>
        <v>165900</v>
      </c>
      <c r="L243" s="8"/>
    </row>
    <row r="244" spans="1:12" ht="15.75">
      <c r="A244" s="995">
        <v>238</v>
      </c>
      <c r="B244" s="995">
        <v>238</v>
      </c>
      <c r="C244" s="9" t="s">
        <v>212</v>
      </c>
      <c r="D244" s="9"/>
      <c r="E244" s="10">
        <v>2017</v>
      </c>
      <c r="F244" s="5" t="s">
        <v>13</v>
      </c>
      <c r="G244" s="975">
        <v>2370</v>
      </c>
      <c r="H244" s="5">
        <v>1</v>
      </c>
      <c r="I244" s="11">
        <f t="shared" si="12"/>
        <v>2370</v>
      </c>
      <c r="J244" s="32">
        <v>1</v>
      </c>
      <c r="K244" s="11">
        <f t="shared" si="14"/>
        <v>2370</v>
      </c>
      <c r="L244" s="8"/>
    </row>
    <row r="245" spans="1:12" ht="15.75">
      <c r="A245" s="995">
        <v>239</v>
      </c>
      <c r="B245" s="995">
        <v>239</v>
      </c>
      <c r="C245" s="9" t="s">
        <v>208</v>
      </c>
      <c r="D245" s="9"/>
      <c r="E245" s="10">
        <v>2017</v>
      </c>
      <c r="F245" s="5" t="s">
        <v>13</v>
      </c>
      <c r="G245" s="975">
        <v>2765</v>
      </c>
      <c r="H245" s="5">
        <v>1</v>
      </c>
      <c r="I245" s="11">
        <f t="shared" si="12"/>
        <v>2765</v>
      </c>
      <c r="J245" s="32">
        <v>1</v>
      </c>
      <c r="K245" s="11">
        <f t="shared" si="14"/>
        <v>2765</v>
      </c>
      <c r="L245" s="8"/>
    </row>
    <row r="246" spans="1:12" ht="15.75">
      <c r="A246" s="995">
        <v>240</v>
      </c>
      <c r="B246" s="995">
        <v>240</v>
      </c>
      <c r="C246" s="9" t="s">
        <v>205</v>
      </c>
      <c r="D246" s="9"/>
      <c r="E246" s="10">
        <v>2017</v>
      </c>
      <c r="F246" s="5" t="s">
        <v>13</v>
      </c>
      <c r="G246" s="975">
        <v>3950</v>
      </c>
      <c r="H246" s="5">
        <v>1</v>
      </c>
      <c r="I246" s="11">
        <f t="shared" ref="I246:I262" si="15">SUM(G246*H246)</f>
        <v>3950</v>
      </c>
      <c r="J246" s="32">
        <v>1</v>
      </c>
      <c r="K246" s="11">
        <f t="shared" si="14"/>
        <v>3950</v>
      </c>
      <c r="L246" s="8"/>
    </row>
    <row r="247" spans="1:12" ht="15.75">
      <c r="A247" s="995">
        <v>241</v>
      </c>
      <c r="B247" s="995">
        <v>241</v>
      </c>
      <c r="C247" s="9" t="s">
        <v>209</v>
      </c>
      <c r="D247" s="9"/>
      <c r="E247" s="10">
        <v>2017</v>
      </c>
      <c r="F247" s="5" t="s">
        <v>13</v>
      </c>
      <c r="G247" s="975">
        <v>18170</v>
      </c>
      <c r="H247" s="5">
        <v>1</v>
      </c>
      <c r="I247" s="11">
        <f t="shared" si="15"/>
        <v>18170</v>
      </c>
      <c r="J247" s="32">
        <v>1</v>
      </c>
      <c r="K247" s="11">
        <f t="shared" si="14"/>
        <v>18170</v>
      </c>
      <c r="L247" s="8"/>
    </row>
    <row r="248" spans="1:12" ht="47.25">
      <c r="A248" s="995">
        <v>242</v>
      </c>
      <c r="B248" s="995">
        <v>242</v>
      </c>
      <c r="C248" s="9" t="s">
        <v>213</v>
      </c>
      <c r="D248" s="9"/>
      <c r="E248" s="10">
        <v>2017</v>
      </c>
      <c r="F248" s="5" t="s">
        <v>13</v>
      </c>
      <c r="G248" s="975">
        <v>97170</v>
      </c>
      <c r="H248" s="5">
        <v>1</v>
      </c>
      <c r="I248" s="11">
        <f t="shared" si="15"/>
        <v>97170</v>
      </c>
      <c r="J248" s="32">
        <v>1</v>
      </c>
      <c r="K248" s="11">
        <f t="shared" si="14"/>
        <v>97170</v>
      </c>
      <c r="L248" s="8"/>
    </row>
    <row r="249" spans="1:12" ht="15.75">
      <c r="A249" s="995">
        <v>243</v>
      </c>
      <c r="B249" s="995">
        <v>243</v>
      </c>
      <c r="C249" s="9" t="s">
        <v>214</v>
      </c>
      <c r="D249" s="9"/>
      <c r="E249" s="10">
        <v>2017</v>
      </c>
      <c r="F249" s="5" t="s">
        <v>13</v>
      </c>
      <c r="G249" s="975">
        <v>27650</v>
      </c>
      <c r="H249" s="5">
        <v>12</v>
      </c>
      <c r="I249" s="11">
        <f t="shared" si="15"/>
        <v>331800</v>
      </c>
      <c r="J249" s="32">
        <v>12</v>
      </c>
      <c r="K249" s="11">
        <f>SUM(I249)</f>
        <v>331800</v>
      </c>
      <c r="L249" s="8"/>
    </row>
    <row r="250" spans="1:12" ht="15.75">
      <c r="A250" s="995">
        <v>244</v>
      </c>
      <c r="B250" s="995">
        <v>244</v>
      </c>
      <c r="C250" s="9" t="s">
        <v>215</v>
      </c>
      <c r="D250" s="9"/>
      <c r="E250" s="10">
        <v>2017</v>
      </c>
      <c r="F250" s="5" t="s">
        <v>13</v>
      </c>
      <c r="G250" s="975">
        <v>55300</v>
      </c>
      <c r="H250" s="5">
        <v>3</v>
      </c>
      <c r="I250" s="11">
        <f t="shared" si="15"/>
        <v>165900</v>
      </c>
      <c r="J250" s="32">
        <v>3</v>
      </c>
      <c r="K250" s="11">
        <f t="shared" si="14"/>
        <v>165900</v>
      </c>
      <c r="L250" s="8"/>
    </row>
    <row r="251" spans="1:12" ht="15.75">
      <c r="A251" s="995">
        <v>245</v>
      </c>
      <c r="B251" s="995">
        <v>245</v>
      </c>
      <c r="C251" s="9" t="s">
        <v>216</v>
      </c>
      <c r="D251" s="9"/>
      <c r="E251" s="10">
        <v>2017</v>
      </c>
      <c r="F251" s="5" t="s">
        <v>13</v>
      </c>
      <c r="G251" s="975">
        <v>7900</v>
      </c>
      <c r="H251" s="5">
        <v>30</v>
      </c>
      <c r="I251" s="11">
        <f>SUM(G251*H251)</f>
        <v>237000</v>
      </c>
      <c r="J251" s="32">
        <v>30</v>
      </c>
      <c r="K251" s="11">
        <f t="shared" si="14"/>
        <v>237000</v>
      </c>
      <c r="L251" s="8"/>
    </row>
    <row r="252" spans="1:12" ht="15.75">
      <c r="A252" s="995">
        <v>246</v>
      </c>
      <c r="B252" s="995">
        <v>246</v>
      </c>
      <c r="C252" s="9" t="s">
        <v>217</v>
      </c>
      <c r="D252" s="9"/>
      <c r="E252" s="10">
        <v>2017</v>
      </c>
      <c r="F252" s="5" t="s">
        <v>13</v>
      </c>
      <c r="G252" s="975">
        <v>7900</v>
      </c>
      <c r="H252" s="5">
        <v>6</v>
      </c>
      <c r="I252" s="11">
        <f t="shared" si="15"/>
        <v>47400</v>
      </c>
      <c r="J252" s="32">
        <v>6</v>
      </c>
      <c r="K252" s="11">
        <f t="shared" si="14"/>
        <v>47400</v>
      </c>
      <c r="L252" s="8"/>
    </row>
    <row r="253" spans="1:12" ht="15.75">
      <c r="A253" s="995">
        <v>247</v>
      </c>
      <c r="B253" s="995">
        <v>247</v>
      </c>
      <c r="C253" s="9" t="s">
        <v>119</v>
      </c>
      <c r="D253" s="9"/>
      <c r="E253" s="10">
        <v>2017</v>
      </c>
      <c r="F253" s="10" t="s">
        <v>120</v>
      </c>
      <c r="G253" s="975">
        <v>3555</v>
      </c>
      <c r="H253" s="5">
        <v>54.05</v>
      </c>
      <c r="I253" s="11">
        <f t="shared" si="15"/>
        <v>192147.75</v>
      </c>
      <c r="J253" s="32">
        <v>54.05</v>
      </c>
      <c r="K253" s="11">
        <f t="shared" si="14"/>
        <v>192147.75</v>
      </c>
      <c r="L253" s="8"/>
    </row>
    <row r="254" spans="1:12" ht="15.75">
      <c r="A254" s="995">
        <v>248</v>
      </c>
      <c r="B254" s="995">
        <v>248</v>
      </c>
      <c r="C254" s="9" t="s">
        <v>218</v>
      </c>
      <c r="D254" s="9"/>
      <c r="E254" s="10">
        <v>2018</v>
      </c>
      <c r="F254" s="10" t="s">
        <v>13</v>
      </c>
      <c r="G254" s="975">
        <v>11800</v>
      </c>
      <c r="H254" s="5">
        <v>5</v>
      </c>
      <c r="I254" s="11">
        <f t="shared" si="15"/>
        <v>59000</v>
      </c>
      <c r="J254" s="32">
        <v>5</v>
      </c>
      <c r="K254" s="11">
        <f t="shared" si="14"/>
        <v>59000</v>
      </c>
      <c r="L254" s="8"/>
    </row>
    <row r="255" spans="1:12" ht="31.5">
      <c r="A255" s="995">
        <v>249</v>
      </c>
      <c r="B255" s="995">
        <v>249</v>
      </c>
      <c r="C255" s="9" t="s">
        <v>219</v>
      </c>
      <c r="D255" s="9"/>
      <c r="E255" s="10">
        <v>2018</v>
      </c>
      <c r="F255" s="10" t="s">
        <v>13</v>
      </c>
      <c r="G255" s="975">
        <v>10390000</v>
      </c>
      <c r="H255" s="5">
        <v>1</v>
      </c>
      <c r="I255" s="11">
        <f t="shared" si="15"/>
        <v>10390000</v>
      </c>
      <c r="J255" s="32">
        <v>1</v>
      </c>
      <c r="K255" s="11">
        <f t="shared" si="14"/>
        <v>10390000</v>
      </c>
      <c r="L255" s="8"/>
    </row>
    <row r="256" spans="1:12" ht="128.25">
      <c r="A256" s="995">
        <v>250</v>
      </c>
      <c r="B256" s="995">
        <v>250</v>
      </c>
      <c r="C256" s="34" t="s">
        <v>220</v>
      </c>
      <c r="D256" s="9"/>
      <c r="E256" s="10">
        <v>2018</v>
      </c>
      <c r="F256" s="10" t="s">
        <v>13</v>
      </c>
      <c r="G256" s="975">
        <v>297300</v>
      </c>
      <c r="H256" s="5">
        <v>2</v>
      </c>
      <c r="I256" s="11">
        <f t="shared" si="15"/>
        <v>594600</v>
      </c>
      <c r="J256" s="32">
        <v>2</v>
      </c>
      <c r="K256" s="11">
        <f t="shared" si="14"/>
        <v>594600</v>
      </c>
      <c r="L256" s="8"/>
    </row>
    <row r="257" spans="1:12" ht="156.75">
      <c r="A257" s="995">
        <v>251</v>
      </c>
      <c r="B257" s="995">
        <v>251</v>
      </c>
      <c r="C257" s="34" t="s">
        <v>221</v>
      </c>
      <c r="D257" s="9"/>
      <c r="E257" s="10">
        <v>2018</v>
      </c>
      <c r="F257" s="10" t="s">
        <v>13</v>
      </c>
      <c r="G257" s="975">
        <v>395400</v>
      </c>
      <c r="H257" s="5">
        <v>1</v>
      </c>
      <c r="I257" s="11">
        <f t="shared" si="15"/>
        <v>395400</v>
      </c>
      <c r="J257" s="32">
        <v>1</v>
      </c>
      <c r="K257" s="11">
        <f t="shared" si="14"/>
        <v>395400</v>
      </c>
      <c r="L257" s="8"/>
    </row>
    <row r="258" spans="1:12" ht="15.75">
      <c r="A258" s="995">
        <v>252</v>
      </c>
      <c r="B258" s="995">
        <v>252</v>
      </c>
      <c r="C258" s="9" t="s">
        <v>222</v>
      </c>
      <c r="D258" s="9"/>
      <c r="E258" s="10">
        <v>2018</v>
      </c>
      <c r="F258" s="10" t="s">
        <v>13</v>
      </c>
      <c r="G258" s="975">
        <v>23500</v>
      </c>
      <c r="H258" s="5">
        <v>1</v>
      </c>
      <c r="I258" s="11">
        <f t="shared" si="15"/>
        <v>23500</v>
      </c>
      <c r="J258" s="32">
        <v>1</v>
      </c>
      <c r="K258" s="11">
        <f t="shared" si="14"/>
        <v>23500</v>
      </c>
      <c r="L258" s="8"/>
    </row>
    <row r="259" spans="1:12" ht="15.75">
      <c r="A259" s="995">
        <v>253</v>
      </c>
      <c r="B259" s="995">
        <v>253</v>
      </c>
      <c r="C259" s="9" t="s">
        <v>223</v>
      </c>
      <c r="D259" s="9"/>
      <c r="E259" s="10">
        <v>2018</v>
      </c>
      <c r="F259" s="10" t="s">
        <v>13</v>
      </c>
      <c r="G259" s="975">
        <v>6800</v>
      </c>
      <c r="H259" s="5">
        <v>8</v>
      </c>
      <c r="I259" s="11">
        <f t="shared" si="15"/>
        <v>54400</v>
      </c>
      <c r="J259" s="32">
        <v>8</v>
      </c>
      <c r="K259" s="11">
        <f t="shared" si="14"/>
        <v>54400</v>
      </c>
      <c r="L259" s="8"/>
    </row>
    <row r="260" spans="1:12" ht="15.75">
      <c r="A260" s="995">
        <v>254</v>
      </c>
      <c r="B260" s="995">
        <v>254</v>
      </c>
      <c r="C260" s="9" t="s">
        <v>125</v>
      </c>
      <c r="D260" s="9"/>
      <c r="E260" s="10">
        <v>2018</v>
      </c>
      <c r="F260" s="10" t="s">
        <v>13</v>
      </c>
      <c r="G260" s="975">
        <v>3200</v>
      </c>
      <c r="H260" s="5">
        <v>1</v>
      </c>
      <c r="I260" s="11">
        <f t="shared" si="15"/>
        <v>3200</v>
      </c>
      <c r="J260" s="32">
        <v>1</v>
      </c>
      <c r="K260" s="11">
        <f t="shared" si="14"/>
        <v>3200</v>
      </c>
      <c r="L260" s="8"/>
    </row>
    <row r="261" spans="1:12" ht="31.5">
      <c r="A261" s="995">
        <v>255</v>
      </c>
      <c r="B261" s="995">
        <v>255</v>
      </c>
      <c r="C261" s="9" t="s">
        <v>224</v>
      </c>
      <c r="D261" s="9"/>
      <c r="E261" s="10">
        <v>2018</v>
      </c>
      <c r="F261" s="10" t="s">
        <v>13</v>
      </c>
      <c r="G261" s="975">
        <v>2000</v>
      </c>
      <c r="H261" s="5">
        <v>1</v>
      </c>
      <c r="I261" s="11">
        <f t="shared" si="15"/>
        <v>2000</v>
      </c>
      <c r="J261" s="32">
        <v>1</v>
      </c>
      <c r="K261" s="11">
        <f t="shared" si="14"/>
        <v>2000</v>
      </c>
      <c r="L261" s="8"/>
    </row>
    <row r="262" spans="1:12" ht="15.75">
      <c r="A262" s="995">
        <v>256</v>
      </c>
      <c r="B262" s="995">
        <v>256</v>
      </c>
      <c r="C262" s="9" t="s">
        <v>225</v>
      </c>
      <c r="D262" s="9"/>
      <c r="E262" s="10">
        <v>2018</v>
      </c>
      <c r="F262" s="10" t="s">
        <v>13</v>
      </c>
      <c r="G262" s="975">
        <v>12500</v>
      </c>
      <c r="H262" s="5">
        <v>1</v>
      </c>
      <c r="I262" s="11">
        <f t="shared" si="15"/>
        <v>12500</v>
      </c>
      <c r="J262" s="32">
        <v>1</v>
      </c>
      <c r="K262" s="11">
        <f t="shared" si="14"/>
        <v>12500</v>
      </c>
      <c r="L262" s="8"/>
    </row>
    <row r="263" spans="1:12" ht="15.75">
      <c r="A263" s="995">
        <v>257</v>
      </c>
      <c r="B263" s="995">
        <v>257</v>
      </c>
      <c r="C263" s="9" t="s">
        <v>226</v>
      </c>
      <c r="D263" s="9"/>
      <c r="E263" s="10">
        <v>2018</v>
      </c>
      <c r="F263" s="10" t="s">
        <v>13</v>
      </c>
      <c r="G263" s="975">
        <v>490000</v>
      </c>
      <c r="H263" s="5">
        <v>1</v>
      </c>
      <c r="I263" s="11">
        <f>SUM(G263*H263)</f>
        <v>490000</v>
      </c>
      <c r="J263" s="32">
        <v>1</v>
      </c>
      <c r="K263" s="11">
        <f t="shared" si="14"/>
        <v>490000</v>
      </c>
      <c r="L263" s="8"/>
    </row>
    <row r="264" spans="1:12" ht="15.75">
      <c r="A264" s="995">
        <v>258</v>
      </c>
      <c r="B264" s="995">
        <v>258</v>
      </c>
      <c r="C264" s="9" t="s">
        <v>227</v>
      </c>
      <c r="D264" s="9"/>
      <c r="E264" s="10">
        <v>2018</v>
      </c>
      <c r="F264" s="10" t="s">
        <v>13</v>
      </c>
      <c r="G264" s="975">
        <v>990000</v>
      </c>
      <c r="H264" s="5">
        <v>1</v>
      </c>
      <c r="I264" s="11">
        <f>SUM(G264*H264)</f>
        <v>990000</v>
      </c>
      <c r="J264" s="32">
        <v>1</v>
      </c>
      <c r="K264" s="11">
        <f>SUM(I264)</f>
        <v>990000</v>
      </c>
      <c r="L264" s="8"/>
    </row>
    <row r="265" spans="1:12" ht="15.75">
      <c r="A265" s="995">
        <v>259</v>
      </c>
      <c r="B265" s="995">
        <v>259</v>
      </c>
      <c r="C265" s="35" t="s">
        <v>228</v>
      </c>
      <c r="D265" s="9"/>
      <c r="E265" s="10">
        <v>2018</v>
      </c>
      <c r="F265" s="10" t="s">
        <v>13</v>
      </c>
      <c r="G265" s="975">
        <v>918900</v>
      </c>
      <c r="H265" s="5">
        <v>1</v>
      </c>
      <c r="I265" s="11">
        <f t="shared" ref="I265:I281" si="16">SUM(G265*H265)</f>
        <v>918900</v>
      </c>
      <c r="J265" s="32">
        <v>1</v>
      </c>
      <c r="K265" s="11">
        <f t="shared" ref="K265:K281" si="17">SUM(I265)</f>
        <v>918900</v>
      </c>
      <c r="L265" s="8"/>
    </row>
    <row r="266" spans="1:12" ht="47.25">
      <c r="A266" s="995">
        <v>260</v>
      </c>
      <c r="B266" s="995">
        <v>260</v>
      </c>
      <c r="C266" s="35" t="s">
        <v>229</v>
      </c>
      <c r="D266" s="9"/>
      <c r="E266" s="10">
        <v>2018</v>
      </c>
      <c r="F266" s="10" t="s">
        <v>13</v>
      </c>
      <c r="G266" s="975">
        <v>524220</v>
      </c>
      <c r="H266" s="5">
        <v>1</v>
      </c>
      <c r="I266" s="11">
        <f t="shared" si="16"/>
        <v>524220</v>
      </c>
      <c r="J266" s="32">
        <v>1</v>
      </c>
      <c r="K266" s="11">
        <f t="shared" si="17"/>
        <v>524220</v>
      </c>
      <c r="L266" s="8"/>
    </row>
    <row r="267" spans="1:12" ht="47.25">
      <c r="A267" s="995">
        <v>261</v>
      </c>
      <c r="B267" s="995">
        <v>261</v>
      </c>
      <c r="C267" s="35" t="s">
        <v>230</v>
      </c>
      <c r="D267" s="9"/>
      <c r="E267" s="10">
        <v>2018</v>
      </c>
      <c r="F267" s="10" t="s">
        <v>13</v>
      </c>
      <c r="G267" s="975">
        <v>948680</v>
      </c>
      <c r="H267" s="5">
        <v>1</v>
      </c>
      <c r="I267" s="11">
        <f t="shared" si="16"/>
        <v>948680</v>
      </c>
      <c r="J267" s="32">
        <v>1</v>
      </c>
      <c r="K267" s="11">
        <f t="shared" si="17"/>
        <v>948680</v>
      </c>
      <c r="L267" s="8"/>
    </row>
    <row r="268" spans="1:12" ht="31.5">
      <c r="A268" s="995">
        <v>262</v>
      </c>
      <c r="B268" s="995">
        <v>262</v>
      </c>
      <c r="C268" s="35" t="s">
        <v>231</v>
      </c>
      <c r="D268" s="9"/>
      <c r="E268" s="10">
        <v>2018</v>
      </c>
      <c r="F268" s="10" t="s">
        <v>13</v>
      </c>
      <c r="G268" s="975">
        <v>324360</v>
      </c>
      <c r="H268" s="5">
        <v>1</v>
      </c>
      <c r="I268" s="11">
        <f t="shared" si="16"/>
        <v>324360</v>
      </c>
      <c r="J268" s="32">
        <v>1</v>
      </c>
      <c r="K268" s="11">
        <f t="shared" si="17"/>
        <v>324360</v>
      </c>
      <c r="L268" s="8"/>
    </row>
    <row r="269" spans="1:12" ht="31.5">
      <c r="A269" s="995">
        <v>263</v>
      </c>
      <c r="B269" s="995">
        <v>263</v>
      </c>
      <c r="C269" s="35" t="s">
        <v>232</v>
      </c>
      <c r="D269" s="9"/>
      <c r="E269" s="10">
        <v>2018</v>
      </c>
      <c r="F269" s="10" t="s">
        <v>13</v>
      </c>
      <c r="G269" s="975">
        <v>464000</v>
      </c>
      <c r="H269" s="5">
        <v>5</v>
      </c>
      <c r="I269" s="11">
        <f t="shared" si="16"/>
        <v>2320000</v>
      </c>
      <c r="J269" s="32">
        <v>5</v>
      </c>
      <c r="K269" s="11">
        <f t="shared" si="17"/>
        <v>2320000</v>
      </c>
      <c r="L269" s="8"/>
    </row>
    <row r="270" spans="1:12" ht="31.5">
      <c r="A270" s="995">
        <v>264</v>
      </c>
      <c r="B270" s="995">
        <v>264</v>
      </c>
      <c r="C270" s="35" t="s">
        <v>233</v>
      </c>
      <c r="D270" s="9"/>
      <c r="E270" s="10">
        <v>2018</v>
      </c>
      <c r="F270" s="10" t="s">
        <v>13</v>
      </c>
      <c r="G270" s="975">
        <v>52950</v>
      </c>
      <c r="H270" s="5">
        <v>6</v>
      </c>
      <c r="I270" s="11">
        <f t="shared" si="16"/>
        <v>317700</v>
      </c>
      <c r="J270" s="32">
        <v>6</v>
      </c>
      <c r="K270" s="11">
        <f t="shared" si="17"/>
        <v>317700</v>
      </c>
      <c r="L270" s="8"/>
    </row>
    <row r="271" spans="1:12" ht="31.5">
      <c r="A271" s="995">
        <v>265</v>
      </c>
      <c r="B271" s="995">
        <v>265</v>
      </c>
      <c r="C271" s="35" t="s">
        <v>234</v>
      </c>
      <c r="D271" s="9"/>
      <c r="E271" s="10">
        <v>2018</v>
      </c>
      <c r="F271" s="10" t="s">
        <v>13</v>
      </c>
      <c r="G271" s="975">
        <v>113400</v>
      </c>
      <c r="H271" s="5">
        <v>2</v>
      </c>
      <c r="I271" s="11">
        <f t="shared" si="16"/>
        <v>226800</v>
      </c>
      <c r="J271" s="32">
        <v>2</v>
      </c>
      <c r="K271" s="11">
        <f t="shared" si="17"/>
        <v>226800</v>
      </c>
      <c r="L271" s="8"/>
    </row>
    <row r="272" spans="1:12" ht="31.5">
      <c r="A272" s="995">
        <v>266</v>
      </c>
      <c r="B272" s="995">
        <v>266</v>
      </c>
      <c r="C272" s="35" t="s">
        <v>235</v>
      </c>
      <c r="D272" s="9"/>
      <c r="E272" s="10">
        <v>2018</v>
      </c>
      <c r="F272" s="10" t="s">
        <v>13</v>
      </c>
      <c r="G272" s="975">
        <v>201300</v>
      </c>
      <c r="H272" s="5">
        <v>1</v>
      </c>
      <c r="I272" s="11">
        <f t="shared" si="16"/>
        <v>201300</v>
      </c>
      <c r="J272" s="32">
        <v>1</v>
      </c>
      <c r="K272" s="11">
        <f t="shared" si="17"/>
        <v>201300</v>
      </c>
      <c r="L272" s="8"/>
    </row>
    <row r="273" spans="1:12" ht="47.25">
      <c r="A273" s="995">
        <v>267</v>
      </c>
      <c r="B273" s="995">
        <v>267</v>
      </c>
      <c r="C273" s="35" t="s">
        <v>236</v>
      </c>
      <c r="D273" s="9"/>
      <c r="E273" s="10">
        <v>2018</v>
      </c>
      <c r="F273" s="10" t="s">
        <v>13</v>
      </c>
      <c r="G273" s="975">
        <v>364590</v>
      </c>
      <c r="H273" s="5">
        <v>1</v>
      </c>
      <c r="I273" s="11">
        <f t="shared" si="16"/>
        <v>364590</v>
      </c>
      <c r="J273" s="32">
        <v>1</v>
      </c>
      <c r="K273" s="11">
        <f t="shared" si="17"/>
        <v>364590</v>
      </c>
      <c r="L273" s="8"/>
    </row>
    <row r="274" spans="1:12" ht="47.25">
      <c r="A274" s="995">
        <v>268</v>
      </c>
      <c r="B274" s="995">
        <v>268</v>
      </c>
      <c r="C274" s="35" t="s">
        <v>237</v>
      </c>
      <c r="D274" s="9"/>
      <c r="E274" s="10">
        <v>2018</v>
      </c>
      <c r="F274" s="10" t="s">
        <v>13</v>
      </c>
      <c r="G274" s="975">
        <v>33120</v>
      </c>
      <c r="H274" s="5">
        <v>5</v>
      </c>
      <c r="I274" s="11">
        <f t="shared" si="16"/>
        <v>165600</v>
      </c>
      <c r="J274" s="32">
        <v>5</v>
      </c>
      <c r="K274" s="11">
        <f t="shared" si="17"/>
        <v>165600</v>
      </c>
      <c r="L274" s="8"/>
    </row>
    <row r="275" spans="1:12" ht="47.25">
      <c r="A275" s="995">
        <v>269</v>
      </c>
      <c r="B275" s="995">
        <v>269</v>
      </c>
      <c r="C275" s="35" t="s">
        <v>238</v>
      </c>
      <c r="D275" s="9"/>
      <c r="E275" s="10">
        <v>2018</v>
      </c>
      <c r="F275" s="10" t="s">
        <v>13</v>
      </c>
      <c r="G275" s="975">
        <v>238560</v>
      </c>
      <c r="H275" s="5">
        <v>1</v>
      </c>
      <c r="I275" s="11">
        <f t="shared" si="16"/>
        <v>238560</v>
      </c>
      <c r="J275" s="32">
        <v>1</v>
      </c>
      <c r="K275" s="11">
        <f t="shared" si="17"/>
        <v>238560</v>
      </c>
      <c r="L275" s="8"/>
    </row>
    <row r="276" spans="1:12" ht="31.5">
      <c r="A276" s="995">
        <v>270</v>
      </c>
      <c r="B276" s="995">
        <v>270</v>
      </c>
      <c r="C276" s="35" t="s">
        <v>239</v>
      </c>
      <c r="D276" s="9"/>
      <c r="E276" s="10">
        <v>2018</v>
      </c>
      <c r="F276" s="10" t="s">
        <v>13</v>
      </c>
      <c r="G276" s="975">
        <v>12030</v>
      </c>
      <c r="H276" s="5">
        <v>1</v>
      </c>
      <c r="I276" s="11">
        <f t="shared" si="16"/>
        <v>12030</v>
      </c>
      <c r="J276" s="32">
        <v>1</v>
      </c>
      <c r="K276" s="11">
        <f t="shared" si="17"/>
        <v>12030</v>
      </c>
      <c r="L276" s="8"/>
    </row>
    <row r="277" spans="1:12" ht="31.5">
      <c r="A277" s="995">
        <v>271</v>
      </c>
      <c r="B277" s="995">
        <v>271</v>
      </c>
      <c r="C277" s="35" t="s">
        <v>240</v>
      </c>
      <c r="D277" s="9"/>
      <c r="E277" s="10">
        <v>2018</v>
      </c>
      <c r="F277" s="10" t="s">
        <v>13</v>
      </c>
      <c r="G277" s="975">
        <v>28860</v>
      </c>
      <c r="H277" s="5">
        <v>1</v>
      </c>
      <c r="I277" s="11">
        <f t="shared" si="16"/>
        <v>28860</v>
      </c>
      <c r="J277" s="32">
        <v>1</v>
      </c>
      <c r="K277" s="11">
        <f t="shared" si="17"/>
        <v>28860</v>
      </c>
      <c r="L277" s="8"/>
    </row>
    <row r="278" spans="1:12" ht="31.5">
      <c r="A278" s="995">
        <v>272</v>
      </c>
      <c r="B278" s="995">
        <v>272</v>
      </c>
      <c r="C278" s="35" t="s">
        <v>241</v>
      </c>
      <c r="D278" s="9"/>
      <c r="E278" s="10">
        <v>2018</v>
      </c>
      <c r="F278" s="10" t="s">
        <v>189</v>
      </c>
      <c r="G278" s="975">
        <v>2310</v>
      </c>
      <c r="H278" s="5">
        <v>30</v>
      </c>
      <c r="I278" s="11">
        <f t="shared" si="16"/>
        <v>69300</v>
      </c>
      <c r="J278" s="32">
        <v>30</v>
      </c>
      <c r="K278" s="11">
        <f t="shared" si="17"/>
        <v>69300</v>
      </c>
      <c r="L278" s="8"/>
    </row>
    <row r="279" spans="1:12" ht="31.5">
      <c r="A279" s="995">
        <v>273</v>
      </c>
      <c r="B279" s="995">
        <v>273</v>
      </c>
      <c r="C279" s="35" t="s">
        <v>242</v>
      </c>
      <c r="D279" s="9"/>
      <c r="E279" s="10">
        <v>2018</v>
      </c>
      <c r="F279" s="10" t="s">
        <v>13</v>
      </c>
      <c r="G279" s="975">
        <v>300</v>
      </c>
      <c r="H279" s="5">
        <v>10</v>
      </c>
      <c r="I279" s="11">
        <f t="shared" si="16"/>
        <v>3000</v>
      </c>
      <c r="J279" s="32">
        <v>10</v>
      </c>
      <c r="K279" s="11">
        <f t="shared" si="17"/>
        <v>3000</v>
      </c>
      <c r="L279" s="8"/>
    </row>
    <row r="280" spans="1:12" ht="31.5">
      <c r="A280" s="995">
        <v>274</v>
      </c>
      <c r="B280" s="995">
        <v>274</v>
      </c>
      <c r="C280" s="35" t="s">
        <v>243</v>
      </c>
      <c r="D280" s="9"/>
      <c r="E280" s="10">
        <v>2018</v>
      </c>
      <c r="F280" s="10" t="s">
        <v>13</v>
      </c>
      <c r="G280" s="975">
        <v>750</v>
      </c>
      <c r="H280" s="5">
        <v>75</v>
      </c>
      <c r="I280" s="11">
        <f t="shared" si="16"/>
        <v>56250</v>
      </c>
      <c r="J280" s="32">
        <v>75</v>
      </c>
      <c r="K280" s="11">
        <f t="shared" si="17"/>
        <v>56250</v>
      </c>
      <c r="L280" s="8"/>
    </row>
    <row r="281" spans="1:12" ht="47.25">
      <c r="A281" s="995">
        <v>275</v>
      </c>
      <c r="B281" s="995">
        <v>275</v>
      </c>
      <c r="C281" s="35" t="s">
        <v>244</v>
      </c>
      <c r="D281" s="9"/>
      <c r="E281" s="10">
        <v>2018</v>
      </c>
      <c r="F281" s="10" t="s">
        <v>13</v>
      </c>
      <c r="G281" s="975">
        <v>5300</v>
      </c>
      <c r="H281" s="5">
        <v>1</v>
      </c>
      <c r="I281" s="11">
        <f t="shared" si="16"/>
        <v>5300</v>
      </c>
      <c r="J281" s="32">
        <v>1</v>
      </c>
      <c r="K281" s="11">
        <f t="shared" si="17"/>
        <v>5300</v>
      </c>
      <c r="L281" s="8"/>
    </row>
    <row r="282" spans="1:12" ht="31.5">
      <c r="A282" s="995">
        <v>276</v>
      </c>
      <c r="B282" s="995">
        <v>276</v>
      </c>
      <c r="C282" s="35" t="s">
        <v>245</v>
      </c>
      <c r="D282" s="9"/>
      <c r="E282" s="10">
        <v>2018</v>
      </c>
      <c r="F282" s="10" t="s">
        <v>13</v>
      </c>
      <c r="G282" s="975">
        <v>1250</v>
      </c>
      <c r="H282" s="5">
        <v>1</v>
      </c>
      <c r="I282" s="11">
        <f>SUM(G282*H282)</f>
        <v>1250</v>
      </c>
      <c r="J282" s="32">
        <v>1</v>
      </c>
      <c r="K282" s="11">
        <f>SUM(I282)</f>
        <v>1250</v>
      </c>
      <c r="L282" s="8"/>
    </row>
    <row r="283" spans="1:12" ht="15.75">
      <c r="A283" s="995">
        <v>277</v>
      </c>
      <c r="B283" s="995">
        <v>277</v>
      </c>
      <c r="C283" s="9" t="s">
        <v>246</v>
      </c>
      <c r="D283" s="9"/>
      <c r="E283" s="10">
        <v>2019</v>
      </c>
      <c r="F283" s="10" t="s">
        <v>13</v>
      </c>
      <c r="G283" s="975">
        <v>30000</v>
      </c>
      <c r="H283" s="5">
        <v>1</v>
      </c>
      <c r="I283" s="11">
        <f t="shared" ref="I283:I337" si="18">SUM(G283*H283)</f>
        <v>30000</v>
      </c>
      <c r="J283" s="32">
        <v>1</v>
      </c>
      <c r="K283" s="11">
        <f t="shared" ref="K283:K337" si="19">SUM(I283)</f>
        <v>30000</v>
      </c>
      <c r="L283" s="8"/>
    </row>
    <row r="284" spans="1:12" ht="31.5">
      <c r="A284" s="995">
        <v>278</v>
      </c>
      <c r="B284" s="995">
        <v>278</v>
      </c>
      <c r="C284" s="9" t="s">
        <v>247</v>
      </c>
      <c r="D284" s="9"/>
      <c r="E284" s="10">
        <v>2019</v>
      </c>
      <c r="F284" s="10" t="s">
        <v>13</v>
      </c>
      <c r="G284" s="975">
        <v>229000</v>
      </c>
      <c r="H284" s="5">
        <v>1</v>
      </c>
      <c r="I284" s="11">
        <f t="shared" si="18"/>
        <v>229000</v>
      </c>
      <c r="J284" s="32">
        <v>1</v>
      </c>
      <c r="K284" s="11">
        <f t="shared" si="19"/>
        <v>229000</v>
      </c>
      <c r="L284" s="8"/>
    </row>
    <row r="285" spans="1:12" ht="31.5">
      <c r="A285" s="995">
        <v>279</v>
      </c>
      <c r="B285" s="995">
        <v>279</v>
      </c>
      <c r="C285" s="9" t="s">
        <v>248</v>
      </c>
      <c r="D285" s="9"/>
      <c r="E285" s="10">
        <v>2019</v>
      </c>
      <c r="F285" s="10" t="s">
        <v>13</v>
      </c>
      <c r="G285" s="975">
        <v>169000</v>
      </c>
      <c r="H285" s="5">
        <v>3</v>
      </c>
      <c r="I285" s="11">
        <f t="shared" si="18"/>
        <v>507000</v>
      </c>
      <c r="J285" s="32">
        <v>3</v>
      </c>
      <c r="K285" s="11">
        <f t="shared" si="19"/>
        <v>507000</v>
      </c>
      <c r="L285" s="8"/>
    </row>
    <row r="286" spans="1:12" ht="15.75">
      <c r="A286" s="995">
        <v>280</v>
      </c>
      <c r="B286" s="995">
        <v>280</v>
      </c>
      <c r="C286" s="35" t="s">
        <v>249</v>
      </c>
      <c r="D286" s="9"/>
      <c r="E286" s="10">
        <v>2019</v>
      </c>
      <c r="F286" s="10" t="s">
        <v>120</v>
      </c>
      <c r="G286" s="975">
        <v>3800</v>
      </c>
      <c r="H286" s="5">
        <v>60</v>
      </c>
      <c r="I286" s="11">
        <f t="shared" si="18"/>
        <v>228000</v>
      </c>
      <c r="J286" s="32">
        <v>60</v>
      </c>
      <c r="K286" s="11">
        <f t="shared" si="19"/>
        <v>228000</v>
      </c>
      <c r="L286" s="8"/>
    </row>
    <row r="287" spans="1:12" ht="15.75">
      <c r="A287" s="995">
        <v>281</v>
      </c>
      <c r="B287" s="995">
        <v>281</v>
      </c>
      <c r="C287" s="35" t="s">
        <v>250</v>
      </c>
      <c r="D287" s="9"/>
      <c r="E287" s="10">
        <v>2019</v>
      </c>
      <c r="F287" s="10" t="s">
        <v>13</v>
      </c>
      <c r="G287" s="975">
        <v>20000</v>
      </c>
      <c r="H287" s="5">
        <v>6</v>
      </c>
      <c r="I287" s="11">
        <f t="shared" si="18"/>
        <v>120000</v>
      </c>
      <c r="J287" s="32">
        <v>6</v>
      </c>
      <c r="K287" s="11">
        <f t="shared" si="19"/>
        <v>120000</v>
      </c>
      <c r="L287" s="8"/>
    </row>
    <row r="288" spans="1:12" ht="15.75">
      <c r="A288" s="995">
        <v>282</v>
      </c>
      <c r="B288" s="995">
        <v>282</v>
      </c>
      <c r="C288" s="35" t="s">
        <v>251</v>
      </c>
      <c r="D288" s="9"/>
      <c r="E288" s="10">
        <v>2019</v>
      </c>
      <c r="F288" s="10" t="s">
        <v>13</v>
      </c>
      <c r="G288" s="975">
        <v>27990</v>
      </c>
      <c r="H288" s="5">
        <v>5</v>
      </c>
      <c r="I288" s="11">
        <f t="shared" si="18"/>
        <v>139950</v>
      </c>
      <c r="J288" s="32">
        <v>5</v>
      </c>
      <c r="K288" s="11">
        <f t="shared" si="19"/>
        <v>139950</v>
      </c>
      <c r="L288" s="8"/>
    </row>
    <row r="289" spans="1:12" ht="15.75">
      <c r="A289" s="995">
        <v>283</v>
      </c>
      <c r="B289" s="995">
        <v>283</v>
      </c>
      <c r="C289" s="35" t="s">
        <v>252</v>
      </c>
      <c r="D289" s="9"/>
      <c r="E289" s="10">
        <v>2019</v>
      </c>
      <c r="F289" s="10" t="s">
        <v>13</v>
      </c>
      <c r="G289" s="975">
        <v>75000</v>
      </c>
      <c r="H289" s="5">
        <v>1</v>
      </c>
      <c r="I289" s="11">
        <f t="shared" si="18"/>
        <v>75000</v>
      </c>
      <c r="J289" s="32">
        <v>1</v>
      </c>
      <c r="K289" s="11">
        <f t="shared" si="19"/>
        <v>75000</v>
      </c>
      <c r="L289" s="8"/>
    </row>
    <row r="290" spans="1:12" ht="15.75">
      <c r="A290" s="995">
        <v>284</v>
      </c>
      <c r="B290" s="995">
        <v>284</v>
      </c>
      <c r="C290" s="35" t="s">
        <v>253</v>
      </c>
      <c r="D290" s="9"/>
      <c r="E290" s="10">
        <v>2019</v>
      </c>
      <c r="F290" s="10" t="s">
        <v>13</v>
      </c>
      <c r="G290" s="975">
        <v>39725</v>
      </c>
      <c r="H290" s="5">
        <v>7</v>
      </c>
      <c r="I290" s="11">
        <f t="shared" si="18"/>
        <v>278075</v>
      </c>
      <c r="J290" s="32">
        <v>7</v>
      </c>
      <c r="K290" s="11">
        <f t="shared" si="19"/>
        <v>278075</v>
      </c>
      <c r="L290" s="8"/>
    </row>
    <row r="291" spans="1:12" ht="15.75">
      <c r="A291" s="995">
        <v>285</v>
      </c>
      <c r="B291" s="995">
        <v>285</v>
      </c>
      <c r="C291" s="9" t="s">
        <v>254</v>
      </c>
      <c r="D291" s="9"/>
      <c r="E291" s="10">
        <v>2019</v>
      </c>
      <c r="F291" s="10" t="s">
        <v>13</v>
      </c>
      <c r="G291" s="975">
        <v>140000</v>
      </c>
      <c r="H291" s="5">
        <v>1</v>
      </c>
      <c r="I291" s="11">
        <f t="shared" si="18"/>
        <v>140000</v>
      </c>
      <c r="J291" s="32">
        <v>1</v>
      </c>
      <c r="K291" s="11">
        <f t="shared" si="19"/>
        <v>140000</v>
      </c>
      <c r="L291" s="8"/>
    </row>
    <row r="292" spans="1:12" ht="15.75">
      <c r="A292" s="995">
        <v>286</v>
      </c>
      <c r="B292" s="995">
        <v>286</v>
      </c>
      <c r="C292" s="9" t="s">
        <v>255</v>
      </c>
      <c r="D292" s="9"/>
      <c r="E292" s="10">
        <v>2019</v>
      </c>
      <c r="F292" s="10" t="s">
        <v>13</v>
      </c>
      <c r="G292" s="975">
        <v>29500</v>
      </c>
      <c r="H292" s="5">
        <v>1</v>
      </c>
      <c r="I292" s="11">
        <f t="shared" si="18"/>
        <v>29500</v>
      </c>
      <c r="J292" s="32">
        <v>1</v>
      </c>
      <c r="K292" s="11">
        <f t="shared" si="19"/>
        <v>29500</v>
      </c>
      <c r="L292" s="8"/>
    </row>
    <row r="293" spans="1:12" ht="15.75">
      <c r="A293" s="995">
        <v>287</v>
      </c>
      <c r="B293" s="995">
        <v>287</v>
      </c>
      <c r="C293" s="9" t="s">
        <v>256</v>
      </c>
      <c r="D293" s="9"/>
      <c r="E293" s="10">
        <v>2019</v>
      </c>
      <c r="F293" s="10" t="s">
        <v>13</v>
      </c>
      <c r="G293" s="975">
        <v>53900</v>
      </c>
      <c r="H293" s="5">
        <v>1</v>
      </c>
      <c r="I293" s="11">
        <f t="shared" si="18"/>
        <v>53900</v>
      </c>
      <c r="J293" s="32">
        <v>1</v>
      </c>
      <c r="K293" s="11">
        <f t="shared" si="19"/>
        <v>53900</v>
      </c>
      <c r="L293" s="8"/>
    </row>
    <row r="294" spans="1:12" ht="15.75">
      <c r="A294" s="995">
        <v>288</v>
      </c>
      <c r="B294" s="995">
        <v>288</v>
      </c>
      <c r="C294" s="9" t="s">
        <v>257</v>
      </c>
      <c r="D294" s="9"/>
      <c r="E294" s="10">
        <v>2019</v>
      </c>
      <c r="F294" s="10" t="s">
        <v>13</v>
      </c>
      <c r="G294" s="975">
        <v>75000</v>
      </c>
      <c r="H294" s="5">
        <v>6</v>
      </c>
      <c r="I294" s="11">
        <f t="shared" si="18"/>
        <v>450000</v>
      </c>
      <c r="J294" s="32">
        <v>6</v>
      </c>
      <c r="K294" s="11">
        <f t="shared" si="19"/>
        <v>450000</v>
      </c>
      <c r="L294" s="8"/>
    </row>
    <row r="295" spans="1:12" ht="31.5">
      <c r="A295" s="995">
        <v>289</v>
      </c>
      <c r="B295" s="995">
        <v>289</v>
      </c>
      <c r="C295" s="9" t="s">
        <v>258</v>
      </c>
      <c r="D295" s="9"/>
      <c r="E295" s="10">
        <v>2019</v>
      </c>
      <c r="F295" s="10" t="s">
        <v>13</v>
      </c>
      <c r="G295" s="975">
        <v>19900</v>
      </c>
      <c r="H295" s="5">
        <v>7</v>
      </c>
      <c r="I295" s="11">
        <f t="shared" si="18"/>
        <v>139300</v>
      </c>
      <c r="J295" s="32">
        <v>7</v>
      </c>
      <c r="K295" s="11">
        <f t="shared" si="19"/>
        <v>139300</v>
      </c>
      <c r="L295" s="8"/>
    </row>
    <row r="296" spans="1:12" ht="31.5">
      <c r="A296" s="995">
        <v>290</v>
      </c>
      <c r="B296" s="995">
        <v>290</v>
      </c>
      <c r="C296" s="9" t="s">
        <v>259</v>
      </c>
      <c r="D296" s="9"/>
      <c r="E296" s="10">
        <v>2019</v>
      </c>
      <c r="F296" s="10" t="s">
        <v>13</v>
      </c>
      <c r="G296" s="975">
        <v>38000</v>
      </c>
      <c r="H296" s="5">
        <v>7</v>
      </c>
      <c r="I296" s="11">
        <f t="shared" si="18"/>
        <v>266000</v>
      </c>
      <c r="J296" s="32">
        <v>7</v>
      </c>
      <c r="K296" s="11">
        <f t="shared" si="19"/>
        <v>266000</v>
      </c>
      <c r="L296" s="8"/>
    </row>
    <row r="297" spans="1:12" ht="31.5">
      <c r="A297" s="995">
        <v>291</v>
      </c>
      <c r="B297" s="995">
        <v>291</v>
      </c>
      <c r="C297" s="9" t="s">
        <v>260</v>
      </c>
      <c r="D297" s="9"/>
      <c r="E297" s="10">
        <v>2019</v>
      </c>
      <c r="F297" s="10" t="s">
        <v>13</v>
      </c>
      <c r="G297" s="975">
        <v>99900</v>
      </c>
      <c r="H297" s="5">
        <v>1</v>
      </c>
      <c r="I297" s="11">
        <f t="shared" si="18"/>
        <v>99900</v>
      </c>
      <c r="J297" s="32">
        <v>1</v>
      </c>
      <c r="K297" s="11">
        <f t="shared" si="19"/>
        <v>99900</v>
      </c>
      <c r="L297" s="8"/>
    </row>
    <row r="298" spans="1:12" ht="31.5">
      <c r="A298" s="995">
        <v>292</v>
      </c>
      <c r="B298" s="995">
        <v>292</v>
      </c>
      <c r="C298" s="9" t="s">
        <v>261</v>
      </c>
      <c r="D298" s="9"/>
      <c r="E298" s="10">
        <v>2019</v>
      </c>
      <c r="F298" s="10" t="s">
        <v>13</v>
      </c>
      <c r="G298" s="975">
        <v>99900</v>
      </c>
      <c r="H298" s="5">
        <v>1</v>
      </c>
      <c r="I298" s="11">
        <f t="shared" si="18"/>
        <v>99900</v>
      </c>
      <c r="J298" s="32">
        <v>1</v>
      </c>
      <c r="K298" s="11">
        <f t="shared" si="19"/>
        <v>99900</v>
      </c>
      <c r="L298" s="8"/>
    </row>
    <row r="299" spans="1:12" ht="31.5">
      <c r="A299" s="995">
        <v>293</v>
      </c>
      <c r="B299" s="995">
        <v>293</v>
      </c>
      <c r="C299" s="9" t="s">
        <v>262</v>
      </c>
      <c r="D299" s="9"/>
      <c r="E299" s="10">
        <v>2019</v>
      </c>
      <c r="F299" s="10" t="s">
        <v>13</v>
      </c>
      <c r="G299" s="975">
        <v>49900</v>
      </c>
      <c r="H299" s="5">
        <v>3</v>
      </c>
      <c r="I299" s="11">
        <f t="shared" si="18"/>
        <v>149700</v>
      </c>
      <c r="J299" s="32">
        <v>3</v>
      </c>
      <c r="K299" s="11">
        <f t="shared" si="19"/>
        <v>149700</v>
      </c>
      <c r="L299" s="8"/>
    </row>
    <row r="300" spans="1:12" ht="15.75">
      <c r="A300" s="995">
        <v>294</v>
      </c>
      <c r="B300" s="995">
        <v>294</v>
      </c>
      <c r="C300" s="9" t="s">
        <v>263</v>
      </c>
      <c r="D300" s="9"/>
      <c r="E300" s="10">
        <v>2019</v>
      </c>
      <c r="F300" s="10" t="s">
        <v>13</v>
      </c>
      <c r="G300" s="975">
        <v>26290</v>
      </c>
      <c r="H300" s="5">
        <v>2</v>
      </c>
      <c r="I300" s="11">
        <f t="shared" si="18"/>
        <v>52580</v>
      </c>
      <c r="J300" s="32">
        <v>2</v>
      </c>
      <c r="K300" s="11">
        <f t="shared" si="19"/>
        <v>52580</v>
      </c>
      <c r="L300" s="8"/>
    </row>
    <row r="301" spans="1:12" ht="47.25">
      <c r="A301" s="995">
        <v>295</v>
      </c>
      <c r="B301" s="995">
        <v>295</v>
      </c>
      <c r="C301" s="9" t="s">
        <v>264</v>
      </c>
      <c r="D301" s="9"/>
      <c r="E301" s="10">
        <v>2019</v>
      </c>
      <c r="F301" s="10" t="s">
        <v>13</v>
      </c>
      <c r="G301" s="975">
        <v>28500</v>
      </c>
      <c r="H301" s="5">
        <v>1</v>
      </c>
      <c r="I301" s="11">
        <f t="shared" si="18"/>
        <v>28500</v>
      </c>
      <c r="J301" s="32">
        <v>1</v>
      </c>
      <c r="K301" s="11">
        <f t="shared" si="19"/>
        <v>28500</v>
      </c>
      <c r="L301" s="8"/>
    </row>
    <row r="302" spans="1:12" ht="47.25">
      <c r="A302" s="995">
        <v>296</v>
      </c>
      <c r="B302" s="995">
        <v>296</v>
      </c>
      <c r="C302" s="9" t="s">
        <v>265</v>
      </c>
      <c r="D302" s="9"/>
      <c r="E302" s="10">
        <v>2019</v>
      </c>
      <c r="F302" s="10" t="s">
        <v>13</v>
      </c>
      <c r="G302" s="975">
        <v>28500</v>
      </c>
      <c r="H302" s="5">
        <v>1</v>
      </c>
      <c r="I302" s="11">
        <f t="shared" si="18"/>
        <v>28500</v>
      </c>
      <c r="J302" s="32">
        <v>1</v>
      </c>
      <c r="K302" s="11">
        <f t="shared" si="19"/>
        <v>28500</v>
      </c>
      <c r="L302" s="8"/>
    </row>
    <row r="303" spans="1:12" ht="31.5">
      <c r="A303" s="995">
        <v>297</v>
      </c>
      <c r="B303" s="995">
        <v>297</v>
      </c>
      <c r="C303" s="9" t="s">
        <v>266</v>
      </c>
      <c r="D303" s="9"/>
      <c r="E303" s="10">
        <v>2020</v>
      </c>
      <c r="F303" s="10" t="s">
        <v>13</v>
      </c>
      <c r="G303" s="975">
        <v>124000</v>
      </c>
      <c r="H303" s="5">
        <v>3</v>
      </c>
      <c r="I303" s="11">
        <f t="shared" si="18"/>
        <v>372000</v>
      </c>
      <c r="J303" s="32">
        <v>3</v>
      </c>
      <c r="K303" s="11">
        <f t="shared" si="19"/>
        <v>372000</v>
      </c>
      <c r="L303" s="8"/>
    </row>
    <row r="304" spans="1:12" ht="31.5">
      <c r="A304" s="995">
        <v>298</v>
      </c>
      <c r="B304" s="995">
        <v>298</v>
      </c>
      <c r="C304" s="35" t="s">
        <v>267</v>
      </c>
      <c r="D304" s="9"/>
      <c r="E304" s="10">
        <v>2020</v>
      </c>
      <c r="F304" s="10" t="s">
        <v>13</v>
      </c>
      <c r="G304" s="975">
        <v>79000</v>
      </c>
      <c r="H304" s="5">
        <v>1</v>
      </c>
      <c r="I304" s="11">
        <f t="shared" si="18"/>
        <v>79000</v>
      </c>
      <c r="J304" s="32">
        <v>1</v>
      </c>
      <c r="K304" s="11">
        <f t="shared" si="19"/>
        <v>79000</v>
      </c>
      <c r="L304" s="8"/>
    </row>
    <row r="305" spans="1:12" ht="31.5">
      <c r="A305" s="995">
        <v>299</v>
      </c>
      <c r="B305" s="995">
        <v>299</v>
      </c>
      <c r="C305" s="9" t="s">
        <v>268</v>
      </c>
      <c r="D305" s="9"/>
      <c r="E305" s="10">
        <v>2020</v>
      </c>
      <c r="F305" s="10" t="s">
        <v>13</v>
      </c>
      <c r="G305" s="975">
        <v>280000</v>
      </c>
      <c r="H305" s="5">
        <v>1</v>
      </c>
      <c r="I305" s="11">
        <f t="shared" si="18"/>
        <v>280000</v>
      </c>
      <c r="J305" s="32">
        <v>1</v>
      </c>
      <c r="K305" s="11">
        <f t="shared" si="19"/>
        <v>280000</v>
      </c>
      <c r="L305" s="8"/>
    </row>
    <row r="306" spans="1:12" ht="31.5">
      <c r="A306" s="995">
        <v>300</v>
      </c>
      <c r="B306" s="995">
        <v>300</v>
      </c>
      <c r="C306" s="35" t="s">
        <v>269</v>
      </c>
      <c r="D306" s="9"/>
      <c r="E306" s="10">
        <v>2020</v>
      </c>
      <c r="F306" s="10" t="s">
        <v>13</v>
      </c>
      <c r="G306" s="975">
        <v>33000</v>
      </c>
      <c r="H306" s="5">
        <v>1</v>
      </c>
      <c r="I306" s="11">
        <f t="shared" si="18"/>
        <v>33000</v>
      </c>
      <c r="J306" s="32">
        <v>1</v>
      </c>
      <c r="K306" s="11">
        <f t="shared" si="19"/>
        <v>33000</v>
      </c>
      <c r="L306" s="8"/>
    </row>
    <row r="307" spans="1:12" ht="15.75">
      <c r="A307" s="995">
        <v>301</v>
      </c>
      <c r="B307" s="995">
        <v>301</v>
      </c>
      <c r="C307" s="35" t="s">
        <v>270</v>
      </c>
      <c r="D307" s="9"/>
      <c r="E307" s="10">
        <v>2020</v>
      </c>
      <c r="F307" s="10" t="s">
        <v>13</v>
      </c>
      <c r="G307" s="975">
        <v>50000</v>
      </c>
      <c r="H307" s="5">
        <v>1</v>
      </c>
      <c r="I307" s="11">
        <f t="shared" si="18"/>
        <v>50000</v>
      </c>
      <c r="J307" s="32">
        <v>1</v>
      </c>
      <c r="K307" s="11">
        <f t="shared" si="19"/>
        <v>50000</v>
      </c>
      <c r="L307" s="8"/>
    </row>
    <row r="308" spans="1:12" ht="15.75">
      <c r="A308" s="995">
        <v>302</v>
      </c>
      <c r="B308" s="995">
        <v>302</v>
      </c>
      <c r="C308" s="35" t="s">
        <v>271</v>
      </c>
      <c r="D308" s="9"/>
      <c r="E308" s="10">
        <v>2020</v>
      </c>
      <c r="F308" s="10" t="s">
        <v>13</v>
      </c>
      <c r="G308" s="975">
        <v>300000</v>
      </c>
      <c r="H308" s="5">
        <v>1</v>
      </c>
      <c r="I308" s="11">
        <f t="shared" si="18"/>
        <v>300000</v>
      </c>
      <c r="J308" s="32">
        <v>1</v>
      </c>
      <c r="K308" s="11">
        <f t="shared" si="19"/>
        <v>300000</v>
      </c>
      <c r="L308" s="8"/>
    </row>
    <row r="309" spans="1:12" ht="15.75">
      <c r="A309" s="995">
        <v>303</v>
      </c>
      <c r="B309" s="995">
        <v>303</v>
      </c>
      <c r="C309" s="35" t="s">
        <v>272</v>
      </c>
      <c r="D309" s="9"/>
      <c r="E309" s="10">
        <v>2020</v>
      </c>
      <c r="F309" s="10" t="s">
        <v>13</v>
      </c>
      <c r="G309" s="975">
        <v>2100000</v>
      </c>
      <c r="H309" s="5">
        <v>1</v>
      </c>
      <c r="I309" s="11">
        <f t="shared" si="18"/>
        <v>2100000</v>
      </c>
      <c r="J309" s="32">
        <v>1</v>
      </c>
      <c r="K309" s="11">
        <f t="shared" si="19"/>
        <v>2100000</v>
      </c>
      <c r="L309" s="8"/>
    </row>
    <row r="310" spans="1:12" ht="47.25">
      <c r="A310" s="995">
        <v>304</v>
      </c>
      <c r="B310" s="995">
        <v>304</v>
      </c>
      <c r="C310" s="35" t="s">
        <v>273</v>
      </c>
      <c r="D310" s="9"/>
      <c r="E310" s="10">
        <v>2021</v>
      </c>
      <c r="F310" s="10" t="s">
        <v>13</v>
      </c>
      <c r="G310" s="975">
        <v>215000</v>
      </c>
      <c r="H310" s="5">
        <v>1</v>
      </c>
      <c r="I310" s="11">
        <f t="shared" si="18"/>
        <v>215000</v>
      </c>
      <c r="J310" s="32">
        <v>1</v>
      </c>
      <c r="K310" s="11">
        <f t="shared" si="19"/>
        <v>215000</v>
      </c>
      <c r="L310" s="8"/>
    </row>
    <row r="311" spans="1:12" ht="31.5">
      <c r="A311" s="995">
        <v>305</v>
      </c>
      <c r="B311" s="995">
        <v>305</v>
      </c>
      <c r="C311" s="35" t="s">
        <v>274</v>
      </c>
      <c r="D311" s="9"/>
      <c r="E311" s="10">
        <v>2021</v>
      </c>
      <c r="F311" s="10" t="s">
        <v>13</v>
      </c>
      <c r="G311" s="975">
        <v>138000</v>
      </c>
      <c r="H311" s="5">
        <v>3</v>
      </c>
      <c r="I311" s="11">
        <f t="shared" si="18"/>
        <v>414000</v>
      </c>
      <c r="J311" s="32">
        <v>3</v>
      </c>
      <c r="K311" s="11">
        <f t="shared" si="19"/>
        <v>414000</v>
      </c>
      <c r="L311" s="8"/>
    </row>
    <row r="312" spans="1:12" ht="15.75">
      <c r="A312" s="995">
        <v>306</v>
      </c>
      <c r="B312" s="995">
        <v>306</v>
      </c>
      <c r="C312" s="35" t="s">
        <v>275</v>
      </c>
      <c r="D312" s="9"/>
      <c r="E312" s="10">
        <v>2021</v>
      </c>
      <c r="F312" s="10" t="s">
        <v>13</v>
      </c>
      <c r="G312" s="975">
        <v>60000</v>
      </c>
      <c r="H312" s="5">
        <v>1</v>
      </c>
      <c r="I312" s="11">
        <f t="shared" si="18"/>
        <v>60000</v>
      </c>
      <c r="J312" s="32">
        <v>1</v>
      </c>
      <c r="K312" s="11">
        <f t="shared" si="19"/>
        <v>60000</v>
      </c>
      <c r="L312" s="8"/>
    </row>
    <row r="313" spans="1:12" ht="31.5">
      <c r="A313" s="995">
        <v>307</v>
      </c>
      <c r="B313" s="995">
        <v>307</v>
      </c>
      <c r="C313" s="35" t="s">
        <v>276</v>
      </c>
      <c r="D313" s="9"/>
      <c r="E313" s="10">
        <v>2021</v>
      </c>
      <c r="F313" s="10" t="s">
        <v>13</v>
      </c>
      <c r="G313" s="975">
        <v>250000</v>
      </c>
      <c r="H313" s="5">
        <v>1</v>
      </c>
      <c r="I313" s="11">
        <f t="shared" si="18"/>
        <v>250000</v>
      </c>
      <c r="J313" s="32">
        <v>1</v>
      </c>
      <c r="K313" s="11">
        <f t="shared" si="19"/>
        <v>250000</v>
      </c>
      <c r="L313" s="8"/>
    </row>
    <row r="314" spans="1:12" ht="15.75">
      <c r="A314" s="995">
        <v>308</v>
      </c>
      <c r="B314" s="995">
        <v>308</v>
      </c>
      <c r="C314" s="35" t="s">
        <v>277</v>
      </c>
      <c r="D314" s="9"/>
      <c r="E314" s="10">
        <v>2021</v>
      </c>
      <c r="F314" s="10" t="s">
        <v>13</v>
      </c>
      <c r="G314" s="975">
        <v>181000</v>
      </c>
      <c r="H314" s="5">
        <v>4</v>
      </c>
      <c r="I314" s="11">
        <f t="shared" si="18"/>
        <v>724000</v>
      </c>
      <c r="J314" s="32">
        <v>4</v>
      </c>
      <c r="K314" s="11">
        <f t="shared" si="19"/>
        <v>724000</v>
      </c>
      <c r="L314" s="8"/>
    </row>
    <row r="315" spans="1:12" ht="15.75">
      <c r="A315" s="995">
        <v>309</v>
      </c>
      <c r="B315" s="995">
        <v>309</v>
      </c>
      <c r="C315" s="35" t="s">
        <v>278</v>
      </c>
      <c r="D315" s="9"/>
      <c r="E315" s="10">
        <v>2021</v>
      </c>
      <c r="F315" s="10" t="s">
        <v>13</v>
      </c>
      <c r="G315" s="975">
        <v>259000</v>
      </c>
      <c r="H315" s="5">
        <v>5</v>
      </c>
      <c r="I315" s="11">
        <f t="shared" si="18"/>
        <v>1295000</v>
      </c>
      <c r="J315" s="32">
        <v>5</v>
      </c>
      <c r="K315" s="11">
        <f t="shared" si="19"/>
        <v>1295000</v>
      </c>
      <c r="L315" s="8"/>
    </row>
    <row r="316" spans="1:12" ht="31.5">
      <c r="A316" s="995">
        <v>310</v>
      </c>
      <c r="B316" s="995">
        <v>310</v>
      </c>
      <c r="C316" s="35" t="s">
        <v>279</v>
      </c>
      <c r="D316" s="9"/>
      <c r="E316" s="10">
        <v>2021</v>
      </c>
      <c r="F316" s="10" t="s">
        <v>13</v>
      </c>
      <c r="G316" s="975">
        <v>3000000</v>
      </c>
      <c r="H316" s="5">
        <v>1</v>
      </c>
      <c r="I316" s="11">
        <f t="shared" si="18"/>
        <v>3000000</v>
      </c>
      <c r="J316" s="32">
        <v>1</v>
      </c>
      <c r="K316" s="11">
        <f t="shared" si="19"/>
        <v>3000000</v>
      </c>
      <c r="L316" s="8"/>
    </row>
    <row r="317" spans="1:12" ht="47.25">
      <c r="A317" s="995">
        <v>311</v>
      </c>
      <c r="B317" s="995">
        <v>311</v>
      </c>
      <c r="C317" s="35" t="s">
        <v>280</v>
      </c>
      <c r="D317" s="9"/>
      <c r="E317" s="10">
        <v>2021</v>
      </c>
      <c r="F317" s="10" t="s">
        <v>13</v>
      </c>
      <c r="G317" s="975">
        <v>299580</v>
      </c>
      <c r="H317" s="5">
        <v>3</v>
      </c>
      <c r="I317" s="11">
        <f t="shared" si="18"/>
        <v>898740</v>
      </c>
      <c r="J317" s="32">
        <v>3</v>
      </c>
      <c r="K317" s="11">
        <f t="shared" si="19"/>
        <v>898740</v>
      </c>
      <c r="L317" s="8"/>
    </row>
    <row r="318" spans="1:12" ht="15.75">
      <c r="A318" s="995">
        <v>312</v>
      </c>
      <c r="B318" s="995">
        <v>312</v>
      </c>
      <c r="C318" s="35" t="s">
        <v>281</v>
      </c>
      <c r="D318" s="9"/>
      <c r="E318" s="10">
        <v>2021</v>
      </c>
      <c r="F318" s="10" t="s">
        <v>13</v>
      </c>
      <c r="G318" s="975">
        <v>50000</v>
      </c>
      <c r="H318" s="5">
        <v>2</v>
      </c>
      <c r="I318" s="11">
        <f t="shared" si="18"/>
        <v>100000</v>
      </c>
      <c r="J318" s="32">
        <v>2</v>
      </c>
      <c r="K318" s="11">
        <f t="shared" si="19"/>
        <v>100000</v>
      </c>
      <c r="L318" s="8"/>
    </row>
    <row r="319" spans="1:12" ht="15.75">
      <c r="A319" s="995">
        <v>313</v>
      </c>
      <c r="B319" s="995">
        <v>313</v>
      </c>
      <c r="C319" s="35" t="s">
        <v>282</v>
      </c>
      <c r="D319" s="9"/>
      <c r="E319" s="10">
        <v>2021</v>
      </c>
      <c r="F319" s="10" t="s">
        <v>13</v>
      </c>
      <c r="G319" s="975">
        <v>85000</v>
      </c>
      <c r="H319" s="5">
        <v>1</v>
      </c>
      <c r="I319" s="11">
        <f t="shared" si="18"/>
        <v>85000</v>
      </c>
      <c r="J319" s="32">
        <v>1</v>
      </c>
      <c r="K319" s="11">
        <f t="shared" si="19"/>
        <v>85000</v>
      </c>
      <c r="L319" s="8"/>
    </row>
    <row r="320" spans="1:12" ht="15.75">
      <c r="A320" s="995">
        <v>314</v>
      </c>
      <c r="B320" s="995">
        <v>314</v>
      </c>
      <c r="C320" s="35" t="s">
        <v>282</v>
      </c>
      <c r="D320" s="9"/>
      <c r="E320" s="10">
        <v>2021</v>
      </c>
      <c r="F320" s="10" t="s">
        <v>13</v>
      </c>
      <c r="G320" s="975">
        <v>45000</v>
      </c>
      <c r="H320" s="5">
        <v>5</v>
      </c>
      <c r="I320" s="11">
        <f t="shared" si="18"/>
        <v>225000</v>
      </c>
      <c r="J320" s="32">
        <v>5</v>
      </c>
      <c r="K320" s="11">
        <f t="shared" si="19"/>
        <v>225000</v>
      </c>
      <c r="L320" s="8"/>
    </row>
    <row r="321" spans="1:12" ht="15.75">
      <c r="A321" s="995">
        <v>315</v>
      </c>
      <c r="B321" s="995">
        <v>315</v>
      </c>
      <c r="C321" s="35" t="s">
        <v>283</v>
      </c>
      <c r="D321" s="9"/>
      <c r="E321" s="10">
        <v>2021</v>
      </c>
      <c r="F321" s="10" t="s">
        <v>13</v>
      </c>
      <c r="G321" s="975">
        <v>195000</v>
      </c>
      <c r="H321" s="5">
        <v>1</v>
      </c>
      <c r="I321" s="11">
        <f t="shared" si="18"/>
        <v>195000</v>
      </c>
      <c r="J321" s="32">
        <v>1</v>
      </c>
      <c r="K321" s="11">
        <f t="shared" si="19"/>
        <v>195000</v>
      </c>
      <c r="L321" s="8"/>
    </row>
    <row r="322" spans="1:12" ht="15.75">
      <c r="A322" s="995">
        <v>316</v>
      </c>
      <c r="B322" s="995">
        <v>316</v>
      </c>
      <c r="C322" s="35" t="s">
        <v>119</v>
      </c>
      <c r="D322" s="9"/>
      <c r="E322" s="10">
        <v>2021</v>
      </c>
      <c r="F322" s="10" t="s">
        <v>120</v>
      </c>
      <c r="G322" s="975">
        <v>4000</v>
      </c>
      <c r="H322" s="5">
        <v>20</v>
      </c>
      <c r="I322" s="11">
        <f t="shared" si="18"/>
        <v>80000</v>
      </c>
      <c r="J322" s="32">
        <v>20</v>
      </c>
      <c r="K322" s="11">
        <f t="shared" si="19"/>
        <v>80000</v>
      </c>
      <c r="L322" s="8"/>
    </row>
    <row r="323" spans="1:12" ht="15.75">
      <c r="A323" s="995">
        <v>317</v>
      </c>
      <c r="B323" s="995">
        <v>317</v>
      </c>
      <c r="C323" s="35" t="s">
        <v>284</v>
      </c>
      <c r="D323" s="9"/>
      <c r="E323" s="10">
        <v>2021</v>
      </c>
      <c r="F323" s="10" t="s">
        <v>13</v>
      </c>
      <c r="G323" s="975">
        <v>34000</v>
      </c>
      <c r="H323" s="5">
        <v>1</v>
      </c>
      <c r="I323" s="11">
        <f t="shared" si="18"/>
        <v>34000</v>
      </c>
      <c r="J323" s="32">
        <v>1</v>
      </c>
      <c r="K323" s="11">
        <f t="shared" si="19"/>
        <v>34000</v>
      </c>
      <c r="L323" s="8"/>
    </row>
    <row r="324" spans="1:12" ht="15.75">
      <c r="A324" s="995">
        <v>318</v>
      </c>
      <c r="B324" s="995">
        <v>318</v>
      </c>
      <c r="C324" s="35" t="s">
        <v>285</v>
      </c>
      <c r="D324" s="9"/>
      <c r="E324" s="10">
        <v>2021</v>
      </c>
      <c r="F324" s="10" t="s">
        <v>13</v>
      </c>
      <c r="G324" s="975">
        <v>1230000</v>
      </c>
      <c r="H324" s="5">
        <v>1</v>
      </c>
      <c r="I324" s="11">
        <f t="shared" si="18"/>
        <v>1230000</v>
      </c>
      <c r="J324" s="32">
        <v>1</v>
      </c>
      <c r="K324" s="11">
        <f t="shared" si="19"/>
        <v>1230000</v>
      </c>
      <c r="L324" s="8"/>
    </row>
    <row r="325" spans="1:12" ht="15.75">
      <c r="A325" s="995">
        <v>319</v>
      </c>
      <c r="B325" s="995">
        <v>319</v>
      </c>
      <c r="C325" s="35" t="s">
        <v>286</v>
      </c>
      <c r="D325" s="9"/>
      <c r="E325" s="10">
        <v>2021</v>
      </c>
      <c r="F325" s="10" t="s">
        <v>13</v>
      </c>
      <c r="G325" s="975">
        <v>1838000</v>
      </c>
      <c r="H325" s="5">
        <v>1</v>
      </c>
      <c r="I325" s="11">
        <f t="shared" si="18"/>
        <v>1838000</v>
      </c>
      <c r="J325" s="32">
        <v>1</v>
      </c>
      <c r="K325" s="11">
        <f t="shared" si="19"/>
        <v>1838000</v>
      </c>
      <c r="L325" s="8"/>
    </row>
    <row r="326" spans="1:12" ht="31.5">
      <c r="A326" s="995">
        <v>320</v>
      </c>
      <c r="B326" s="995">
        <v>320</v>
      </c>
      <c r="C326" s="35" t="s">
        <v>287</v>
      </c>
      <c r="D326" s="9"/>
      <c r="E326" s="10">
        <v>2021</v>
      </c>
      <c r="F326" s="10" t="s">
        <v>288</v>
      </c>
      <c r="G326" s="975">
        <v>67500</v>
      </c>
      <c r="H326" s="5">
        <v>4</v>
      </c>
      <c r="I326" s="11">
        <f t="shared" si="18"/>
        <v>270000</v>
      </c>
      <c r="J326" s="32">
        <v>4</v>
      </c>
      <c r="K326" s="11">
        <f t="shared" si="19"/>
        <v>270000</v>
      </c>
      <c r="L326" s="8"/>
    </row>
    <row r="327" spans="1:12" ht="15.75">
      <c r="A327" s="995">
        <v>321</v>
      </c>
      <c r="B327" s="995">
        <v>321</v>
      </c>
      <c r="C327" s="35" t="s">
        <v>289</v>
      </c>
      <c r="D327" s="9"/>
      <c r="E327" s="10">
        <v>2022</v>
      </c>
      <c r="F327" s="10" t="s">
        <v>13</v>
      </c>
      <c r="G327" s="975">
        <v>650000</v>
      </c>
      <c r="H327" s="5">
        <v>1</v>
      </c>
      <c r="I327" s="11">
        <f t="shared" si="18"/>
        <v>650000</v>
      </c>
      <c r="J327" s="32">
        <v>1</v>
      </c>
      <c r="K327" s="11">
        <f t="shared" si="19"/>
        <v>650000</v>
      </c>
      <c r="L327" s="8"/>
    </row>
    <row r="328" spans="1:12" ht="15.75">
      <c r="A328" s="995">
        <v>322</v>
      </c>
      <c r="B328" s="995">
        <v>322</v>
      </c>
      <c r="C328" s="35" t="s">
        <v>290</v>
      </c>
      <c r="D328" s="9"/>
      <c r="E328" s="10">
        <v>2022</v>
      </c>
      <c r="F328" s="10" t="s">
        <v>13</v>
      </c>
      <c r="G328" s="975">
        <v>260000</v>
      </c>
      <c r="H328" s="5">
        <v>1</v>
      </c>
      <c r="I328" s="11">
        <f t="shared" si="18"/>
        <v>260000</v>
      </c>
      <c r="J328" s="32">
        <v>1</v>
      </c>
      <c r="K328" s="11">
        <f t="shared" si="19"/>
        <v>260000</v>
      </c>
      <c r="L328" s="8"/>
    </row>
    <row r="329" spans="1:12" ht="15.75">
      <c r="A329" s="995">
        <v>323</v>
      </c>
      <c r="B329" s="995">
        <v>323</v>
      </c>
      <c r="C329" s="35" t="s">
        <v>291</v>
      </c>
      <c r="D329" s="9"/>
      <c r="E329" s="10">
        <v>2022</v>
      </c>
      <c r="F329" s="10" t="s">
        <v>13</v>
      </c>
      <c r="G329" s="975">
        <v>650000</v>
      </c>
      <c r="H329" s="5">
        <v>1</v>
      </c>
      <c r="I329" s="11">
        <f t="shared" si="18"/>
        <v>650000</v>
      </c>
      <c r="J329" s="32">
        <v>1</v>
      </c>
      <c r="K329" s="11">
        <f t="shared" si="19"/>
        <v>650000</v>
      </c>
      <c r="L329" s="8"/>
    </row>
    <row r="330" spans="1:12" ht="15.75">
      <c r="A330" s="995">
        <v>324</v>
      </c>
      <c r="B330" s="995">
        <v>324</v>
      </c>
      <c r="C330" s="35" t="s">
        <v>292</v>
      </c>
      <c r="D330" s="9"/>
      <c r="E330" s="10">
        <v>2022</v>
      </c>
      <c r="F330" s="10" t="s">
        <v>13</v>
      </c>
      <c r="G330" s="975">
        <v>112740</v>
      </c>
      <c r="H330" s="5">
        <v>11</v>
      </c>
      <c r="I330" s="11">
        <f t="shared" si="18"/>
        <v>1240140</v>
      </c>
      <c r="J330" s="32">
        <v>11</v>
      </c>
      <c r="K330" s="11">
        <f t="shared" si="19"/>
        <v>1240140</v>
      </c>
      <c r="L330" s="8"/>
    </row>
    <row r="331" spans="1:12" ht="15.75">
      <c r="A331" s="995">
        <v>325</v>
      </c>
      <c r="B331" s="995">
        <v>325</v>
      </c>
      <c r="C331" s="35" t="s">
        <v>293</v>
      </c>
      <c r="D331" s="9"/>
      <c r="E331" s="10">
        <v>2022</v>
      </c>
      <c r="F331" s="10" t="s">
        <v>13</v>
      </c>
      <c r="G331" s="975">
        <v>261000</v>
      </c>
      <c r="H331" s="5">
        <v>29</v>
      </c>
      <c r="I331" s="11">
        <f t="shared" si="18"/>
        <v>7569000</v>
      </c>
      <c r="J331" s="32">
        <v>29</v>
      </c>
      <c r="K331" s="11">
        <f t="shared" si="19"/>
        <v>7569000</v>
      </c>
      <c r="L331" s="36"/>
    </row>
    <row r="332" spans="1:12" ht="15.75">
      <c r="A332" s="995">
        <v>326</v>
      </c>
      <c r="B332" s="995">
        <v>326</v>
      </c>
      <c r="C332" s="35" t="s">
        <v>294</v>
      </c>
      <c r="D332" s="9"/>
      <c r="E332" s="10">
        <v>2022</v>
      </c>
      <c r="F332" s="10" t="s">
        <v>13</v>
      </c>
      <c r="G332" s="975">
        <v>7900</v>
      </c>
      <c r="H332" s="5">
        <v>65</v>
      </c>
      <c r="I332" s="11">
        <f t="shared" si="18"/>
        <v>513500</v>
      </c>
      <c r="J332" s="32">
        <v>65</v>
      </c>
      <c r="K332" s="11">
        <f t="shared" si="19"/>
        <v>513500</v>
      </c>
      <c r="L332" s="36"/>
    </row>
    <row r="333" spans="1:12" ht="15.75">
      <c r="A333" s="995">
        <v>327</v>
      </c>
      <c r="B333" s="995">
        <v>327</v>
      </c>
      <c r="C333" s="35" t="s">
        <v>295</v>
      </c>
      <c r="D333" s="9"/>
      <c r="E333" s="10">
        <v>2022</v>
      </c>
      <c r="F333" s="10" t="s">
        <v>13</v>
      </c>
      <c r="G333" s="975">
        <v>46800</v>
      </c>
      <c r="H333" s="5">
        <v>12</v>
      </c>
      <c r="I333" s="11">
        <f t="shared" si="18"/>
        <v>561600</v>
      </c>
      <c r="J333" s="32">
        <v>12</v>
      </c>
      <c r="K333" s="11">
        <f t="shared" si="19"/>
        <v>561600</v>
      </c>
      <c r="L333" s="36"/>
    </row>
    <row r="334" spans="1:12" ht="15.75">
      <c r="A334" s="995">
        <v>328</v>
      </c>
      <c r="B334" s="995">
        <v>328</v>
      </c>
      <c r="C334" s="35" t="s">
        <v>296</v>
      </c>
      <c r="D334" s="9"/>
      <c r="E334" s="10">
        <v>2022</v>
      </c>
      <c r="F334" s="10" t="s">
        <v>13</v>
      </c>
      <c r="G334" s="975">
        <v>30353</v>
      </c>
      <c r="H334" s="5">
        <v>29</v>
      </c>
      <c r="I334" s="11">
        <f t="shared" si="18"/>
        <v>880237</v>
      </c>
      <c r="J334" s="32">
        <v>29</v>
      </c>
      <c r="K334" s="11">
        <f t="shared" si="19"/>
        <v>880237</v>
      </c>
      <c r="L334" s="36"/>
    </row>
    <row r="335" spans="1:12" ht="15.75">
      <c r="A335" s="995">
        <v>329</v>
      </c>
      <c r="B335" s="995">
        <v>329</v>
      </c>
      <c r="C335" s="35" t="s">
        <v>119</v>
      </c>
      <c r="D335" s="9"/>
      <c r="E335" s="10">
        <v>2022</v>
      </c>
      <c r="F335" s="10" t="s">
        <v>120</v>
      </c>
      <c r="G335" s="975">
        <v>5000</v>
      </c>
      <c r="H335" s="5">
        <v>64.900000000000006</v>
      </c>
      <c r="I335" s="11">
        <f t="shared" si="18"/>
        <v>324500</v>
      </c>
      <c r="J335" s="32">
        <v>64.900000000000006</v>
      </c>
      <c r="K335" s="11">
        <f t="shared" si="19"/>
        <v>324500</v>
      </c>
      <c r="L335" s="36"/>
    </row>
    <row r="336" spans="1:12" ht="15.75">
      <c r="A336" s="995">
        <v>330</v>
      </c>
      <c r="B336" s="995">
        <v>330</v>
      </c>
      <c r="C336" s="35" t="s">
        <v>119</v>
      </c>
      <c r="D336" s="9"/>
      <c r="E336" s="10">
        <v>2022</v>
      </c>
      <c r="F336" s="10" t="s">
        <v>120</v>
      </c>
      <c r="G336" s="975">
        <v>4500</v>
      </c>
      <c r="H336" s="5">
        <v>47.3</v>
      </c>
      <c r="I336" s="11">
        <f t="shared" si="18"/>
        <v>212850</v>
      </c>
      <c r="J336" s="32">
        <v>47.3</v>
      </c>
      <c r="K336" s="11">
        <f t="shared" si="19"/>
        <v>212850</v>
      </c>
      <c r="L336" s="36"/>
    </row>
    <row r="337" spans="1:12" ht="15.75">
      <c r="A337" s="995">
        <v>331</v>
      </c>
      <c r="B337" s="995">
        <v>331</v>
      </c>
      <c r="C337" s="35" t="s">
        <v>119</v>
      </c>
      <c r="D337" s="9"/>
      <c r="E337" s="10">
        <v>2022</v>
      </c>
      <c r="F337" s="10" t="s">
        <v>120</v>
      </c>
      <c r="G337" s="975">
        <v>6000</v>
      </c>
      <c r="H337" s="5">
        <v>9</v>
      </c>
      <c r="I337" s="11">
        <f t="shared" si="18"/>
        <v>54000</v>
      </c>
      <c r="J337" s="32">
        <v>9</v>
      </c>
      <c r="K337" s="11">
        <f t="shared" si="19"/>
        <v>54000</v>
      </c>
      <c r="L337" s="36"/>
    </row>
    <row r="338" spans="1:12" ht="18">
      <c r="A338" s="995">
        <v>332</v>
      </c>
      <c r="B338" s="995">
        <v>332</v>
      </c>
      <c r="C338" s="37" t="s">
        <v>282</v>
      </c>
      <c r="D338" s="38"/>
      <c r="E338" s="39">
        <v>2007</v>
      </c>
      <c r="F338" s="40" t="s">
        <v>13</v>
      </c>
      <c r="G338" s="978">
        <v>80000</v>
      </c>
      <c r="H338" s="42">
        <v>1</v>
      </c>
      <c r="I338" s="41">
        <v>80000</v>
      </c>
      <c r="J338" s="41">
        <v>1</v>
      </c>
      <c r="K338" s="43">
        <f t="shared" ref="K338:K344" si="20">H338*G338</f>
        <v>80000</v>
      </c>
      <c r="L338" s="36"/>
    </row>
    <row r="339" spans="1:12" ht="18">
      <c r="A339" s="995">
        <v>333</v>
      </c>
      <c r="B339" s="995">
        <v>333</v>
      </c>
      <c r="C339" s="37" t="s">
        <v>282</v>
      </c>
      <c r="D339" s="38"/>
      <c r="E339" s="39">
        <v>2013</v>
      </c>
      <c r="F339" s="40" t="s">
        <v>13</v>
      </c>
      <c r="G339" s="978">
        <v>50000</v>
      </c>
      <c r="H339" s="42">
        <v>3</v>
      </c>
      <c r="I339" s="41">
        <v>150000</v>
      </c>
      <c r="J339" s="41">
        <v>3</v>
      </c>
      <c r="K339" s="43">
        <f t="shared" si="20"/>
        <v>150000</v>
      </c>
      <c r="L339" s="36"/>
    </row>
    <row r="340" spans="1:12" ht="18">
      <c r="A340" s="995">
        <v>334</v>
      </c>
      <c r="B340" s="995">
        <v>334</v>
      </c>
      <c r="C340" s="37" t="s">
        <v>297</v>
      </c>
      <c r="D340" s="38"/>
      <c r="E340" s="39">
        <v>2007</v>
      </c>
      <c r="F340" s="40" t="s">
        <v>13</v>
      </c>
      <c r="G340" s="978">
        <v>12857</v>
      </c>
      <c r="H340" s="42">
        <v>10</v>
      </c>
      <c r="I340" s="41">
        <v>128570</v>
      </c>
      <c r="J340" s="41">
        <v>10</v>
      </c>
      <c r="K340" s="43">
        <f t="shared" si="20"/>
        <v>128570</v>
      </c>
      <c r="L340" s="8"/>
    </row>
    <row r="341" spans="1:12" ht="18">
      <c r="A341" s="995">
        <v>335</v>
      </c>
      <c r="B341" s="995">
        <v>335</v>
      </c>
      <c r="C341" s="45" t="s">
        <v>298</v>
      </c>
      <c r="D341" s="38"/>
      <c r="E341" s="39">
        <v>2008</v>
      </c>
      <c r="F341" s="46" t="s">
        <v>13</v>
      </c>
      <c r="G341" s="978">
        <v>49500</v>
      </c>
      <c r="H341" s="42">
        <v>2</v>
      </c>
      <c r="I341" s="41">
        <v>99000</v>
      </c>
      <c r="J341" s="41">
        <v>2</v>
      </c>
      <c r="K341" s="43">
        <f t="shared" si="20"/>
        <v>99000</v>
      </c>
      <c r="L341" s="44"/>
    </row>
    <row r="342" spans="1:12" ht="18">
      <c r="A342" s="995">
        <v>336</v>
      </c>
      <c r="B342" s="995">
        <v>336</v>
      </c>
      <c r="C342" s="45" t="s">
        <v>299</v>
      </c>
      <c r="D342" s="38"/>
      <c r="E342" s="39">
        <v>2010</v>
      </c>
      <c r="F342" s="47" t="s">
        <v>13</v>
      </c>
      <c r="G342" s="978">
        <v>75000</v>
      </c>
      <c r="H342" s="42">
        <v>1</v>
      </c>
      <c r="I342" s="41">
        <v>75000</v>
      </c>
      <c r="J342" s="41">
        <v>1</v>
      </c>
      <c r="K342" s="43">
        <f t="shared" si="20"/>
        <v>75000</v>
      </c>
      <c r="L342" s="44"/>
    </row>
    <row r="343" spans="1:12" ht="18">
      <c r="A343" s="995">
        <v>337</v>
      </c>
      <c r="B343" s="995">
        <v>337</v>
      </c>
      <c r="C343" s="45" t="s">
        <v>300</v>
      </c>
      <c r="D343" s="38"/>
      <c r="E343" s="39">
        <v>2007</v>
      </c>
      <c r="F343" s="46" t="s">
        <v>13</v>
      </c>
      <c r="G343" s="978">
        <v>50000</v>
      </c>
      <c r="H343" s="42">
        <v>1</v>
      </c>
      <c r="I343" s="41">
        <v>50000</v>
      </c>
      <c r="J343" s="41">
        <v>1</v>
      </c>
      <c r="K343" s="43">
        <f t="shared" si="20"/>
        <v>50000</v>
      </c>
      <c r="L343" s="1"/>
    </row>
    <row r="344" spans="1:12" ht="18">
      <c r="A344" s="995">
        <v>338</v>
      </c>
      <c r="B344" s="995">
        <v>338</v>
      </c>
      <c r="C344" s="45" t="s">
        <v>298</v>
      </c>
      <c r="D344" s="38"/>
      <c r="E344" s="39">
        <v>2007</v>
      </c>
      <c r="F344" s="46" t="s">
        <v>13</v>
      </c>
      <c r="G344" s="978">
        <v>50000</v>
      </c>
      <c r="H344" s="42">
        <v>2</v>
      </c>
      <c r="I344" s="41">
        <v>100000</v>
      </c>
      <c r="J344" s="41">
        <v>2</v>
      </c>
      <c r="K344" s="43">
        <f t="shared" si="20"/>
        <v>100000</v>
      </c>
      <c r="L344" s="1"/>
    </row>
    <row r="345" spans="1:12" ht="15.75">
      <c r="A345" s="995">
        <v>339</v>
      </c>
      <c r="B345" s="995">
        <v>339</v>
      </c>
      <c r="C345" s="35" t="s">
        <v>66</v>
      </c>
      <c r="D345" s="9"/>
      <c r="E345" s="10">
        <v>2012</v>
      </c>
      <c r="F345" s="10" t="s">
        <v>13</v>
      </c>
      <c r="G345" s="975">
        <v>100000</v>
      </c>
      <c r="H345" s="5">
        <v>2</v>
      </c>
      <c r="I345" s="11">
        <f t="shared" ref="I345:I346" si="21">SUM(G345*H345)</f>
        <v>200000</v>
      </c>
      <c r="J345" s="32">
        <v>2</v>
      </c>
      <c r="K345" s="11">
        <f t="shared" ref="K345:K346" si="22">SUM(I345)</f>
        <v>200000</v>
      </c>
      <c r="L345" s="48"/>
    </row>
    <row r="346" spans="1:12" ht="15.75">
      <c r="A346" s="995">
        <v>340</v>
      </c>
      <c r="B346" s="995">
        <v>340</v>
      </c>
      <c r="C346" s="35" t="s">
        <v>66</v>
      </c>
      <c r="D346" s="9"/>
      <c r="E346" s="10">
        <v>2013</v>
      </c>
      <c r="F346" s="10" t="s">
        <v>13</v>
      </c>
      <c r="G346" s="975">
        <v>100000</v>
      </c>
      <c r="H346" s="5">
        <v>1</v>
      </c>
      <c r="I346" s="11">
        <f t="shared" si="21"/>
        <v>100000</v>
      </c>
      <c r="J346" s="32">
        <v>1</v>
      </c>
      <c r="K346" s="11">
        <f t="shared" si="22"/>
        <v>100000</v>
      </c>
      <c r="L346" s="48"/>
    </row>
    <row r="347" spans="1:12" ht="15.75">
      <c r="A347" s="995">
        <v>341</v>
      </c>
      <c r="B347" s="995">
        <v>341</v>
      </c>
      <c r="C347" s="35" t="s">
        <v>301</v>
      </c>
      <c r="D347" s="9"/>
      <c r="E347" s="10">
        <v>2012</v>
      </c>
      <c r="F347" s="10" t="s">
        <v>13</v>
      </c>
      <c r="G347" s="975">
        <v>104655</v>
      </c>
      <c r="H347" s="5">
        <v>1</v>
      </c>
      <c r="I347" s="11">
        <v>104655</v>
      </c>
      <c r="J347" s="32">
        <v>1</v>
      </c>
      <c r="K347" s="11">
        <v>104655</v>
      </c>
      <c r="L347" s="36"/>
    </row>
    <row r="348" spans="1:12" ht="15.75">
      <c r="A348" s="995">
        <v>342</v>
      </c>
      <c r="B348" s="995">
        <v>342</v>
      </c>
      <c r="C348" s="35" t="s">
        <v>302</v>
      </c>
      <c r="D348" s="9"/>
      <c r="E348" s="10">
        <v>2016</v>
      </c>
      <c r="F348" s="10" t="s">
        <v>13</v>
      </c>
      <c r="G348" s="975">
        <v>148520</v>
      </c>
      <c r="H348" s="5">
        <v>1</v>
      </c>
      <c r="I348" s="11">
        <v>148520</v>
      </c>
      <c r="J348" s="32">
        <v>1</v>
      </c>
      <c r="K348" s="11">
        <v>148520</v>
      </c>
      <c r="L348" s="48"/>
    </row>
    <row r="349" spans="1:12" ht="15.75">
      <c r="A349" s="995">
        <v>343</v>
      </c>
      <c r="B349" s="995">
        <v>343</v>
      </c>
      <c r="C349" s="35" t="s">
        <v>66</v>
      </c>
      <c r="D349" s="9"/>
      <c r="E349" s="10">
        <v>2017</v>
      </c>
      <c r="F349" s="10" t="s">
        <v>13</v>
      </c>
      <c r="G349" s="975">
        <v>79790</v>
      </c>
      <c r="H349" s="5">
        <v>1</v>
      </c>
      <c r="I349" s="11">
        <v>79790</v>
      </c>
      <c r="J349" s="32">
        <v>1</v>
      </c>
      <c r="K349" s="11">
        <v>79790</v>
      </c>
      <c r="L349" s="48"/>
    </row>
    <row r="350" spans="1:12" ht="31.5">
      <c r="A350" s="995">
        <v>344</v>
      </c>
      <c r="B350" s="995">
        <v>344</v>
      </c>
      <c r="C350" s="35" t="s">
        <v>303</v>
      </c>
      <c r="D350" s="9"/>
      <c r="E350" s="10">
        <v>2018</v>
      </c>
      <c r="F350" s="10" t="s">
        <v>13</v>
      </c>
      <c r="G350" s="975">
        <v>35100</v>
      </c>
      <c r="H350" s="5">
        <v>1</v>
      </c>
      <c r="I350" s="11">
        <v>35100</v>
      </c>
      <c r="J350" s="32">
        <v>1</v>
      </c>
      <c r="K350" s="11">
        <v>35100</v>
      </c>
      <c r="L350" s="48"/>
    </row>
    <row r="351" spans="1:12" ht="31.5">
      <c r="A351" s="995">
        <v>345</v>
      </c>
      <c r="B351" s="995">
        <v>345</v>
      </c>
      <c r="C351" s="35" t="s">
        <v>304</v>
      </c>
      <c r="D351" s="9"/>
      <c r="E351" s="10">
        <v>2009</v>
      </c>
      <c r="F351" s="10" t="s">
        <v>13</v>
      </c>
      <c r="G351" s="975">
        <v>100000</v>
      </c>
      <c r="H351" s="5">
        <v>1</v>
      </c>
      <c r="I351" s="11">
        <v>100000</v>
      </c>
      <c r="J351" s="32">
        <v>1</v>
      </c>
      <c r="K351" s="11">
        <v>100000</v>
      </c>
      <c r="L351" s="48"/>
    </row>
    <row r="352" spans="1:12" ht="15.75">
      <c r="A352" s="995">
        <v>346</v>
      </c>
      <c r="B352" s="995">
        <v>346</v>
      </c>
      <c r="C352" s="35" t="s">
        <v>305</v>
      </c>
      <c r="D352" s="9"/>
      <c r="E352" s="10">
        <v>2008</v>
      </c>
      <c r="F352" s="10" t="s">
        <v>13</v>
      </c>
      <c r="G352" s="975">
        <v>192000</v>
      </c>
      <c r="H352" s="5">
        <v>1</v>
      </c>
      <c r="I352" s="11">
        <v>192000</v>
      </c>
      <c r="J352" s="32">
        <v>1</v>
      </c>
      <c r="K352" s="11">
        <v>192000</v>
      </c>
      <c r="L352" s="48"/>
    </row>
    <row r="353" spans="1:12" ht="15.75">
      <c r="A353" s="995">
        <v>347</v>
      </c>
      <c r="B353" s="995">
        <v>347</v>
      </c>
      <c r="C353" s="35" t="s">
        <v>306</v>
      </c>
      <c r="D353" s="9"/>
      <c r="E353" s="10">
        <v>2006</v>
      </c>
      <c r="F353" s="10" t="s">
        <v>13</v>
      </c>
      <c r="G353" s="975">
        <v>64000</v>
      </c>
      <c r="H353" s="5">
        <v>1</v>
      </c>
      <c r="I353" s="11">
        <v>64000</v>
      </c>
      <c r="J353" s="32">
        <v>1</v>
      </c>
      <c r="K353" s="11">
        <v>64000</v>
      </c>
      <c r="L353" s="48"/>
    </row>
    <row r="354" spans="1:12" ht="15.75">
      <c r="A354" s="995">
        <v>348</v>
      </c>
      <c r="B354" s="995">
        <v>348</v>
      </c>
      <c r="C354" s="35" t="s">
        <v>307</v>
      </c>
      <c r="D354" s="9"/>
      <c r="E354" s="10">
        <v>2011</v>
      </c>
      <c r="F354" s="10" t="s">
        <v>13</v>
      </c>
      <c r="G354" s="975">
        <v>60000</v>
      </c>
      <c r="H354" s="5">
        <v>1</v>
      </c>
      <c r="I354" s="11">
        <v>60000</v>
      </c>
      <c r="J354" s="32">
        <v>1</v>
      </c>
      <c r="K354" s="11">
        <v>60000</v>
      </c>
      <c r="L354" s="48"/>
    </row>
    <row r="355" spans="1:12" ht="15.75">
      <c r="A355" s="995">
        <v>349</v>
      </c>
      <c r="B355" s="995">
        <v>349</v>
      </c>
      <c r="C355" s="35" t="s">
        <v>308</v>
      </c>
      <c r="D355" s="9"/>
      <c r="E355" s="10">
        <v>2011</v>
      </c>
      <c r="F355" s="10" t="s">
        <v>13</v>
      </c>
      <c r="G355" s="975">
        <v>42250</v>
      </c>
      <c r="H355" s="5">
        <v>1</v>
      </c>
      <c r="I355" s="11">
        <v>42250</v>
      </c>
      <c r="J355" s="32">
        <v>1</v>
      </c>
      <c r="K355" s="11">
        <v>42250</v>
      </c>
      <c r="L355" s="48"/>
    </row>
    <row r="356" spans="1:12" ht="31.5">
      <c r="A356" s="995">
        <v>350</v>
      </c>
      <c r="B356" s="995">
        <v>350</v>
      </c>
      <c r="C356" s="35" t="s">
        <v>309</v>
      </c>
      <c r="D356" s="9"/>
      <c r="E356" s="10">
        <v>2012</v>
      </c>
      <c r="F356" s="10" t="s">
        <v>13</v>
      </c>
      <c r="G356" s="975">
        <v>131950</v>
      </c>
      <c r="H356" s="5">
        <v>1</v>
      </c>
      <c r="I356" s="11">
        <v>131950</v>
      </c>
      <c r="J356" s="32">
        <v>1</v>
      </c>
      <c r="K356" s="11">
        <v>131950</v>
      </c>
      <c r="L356" s="48"/>
    </row>
    <row r="357" spans="1:12" ht="31.5">
      <c r="A357" s="995">
        <v>351</v>
      </c>
      <c r="B357" s="995">
        <v>351</v>
      </c>
      <c r="C357" s="35" t="s">
        <v>310</v>
      </c>
      <c r="D357" s="9"/>
      <c r="E357" s="10">
        <v>2012</v>
      </c>
      <c r="F357" s="10" t="s">
        <v>13</v>
      </c>
      <c r="G357" s="975">
        <v>48000</v>
      </c>
      <c r="H357" s="5">
        <v>1</v>
      </c>
      <c r="I357" s="11">
        <v>48000</v>
      </c>
      <c r="J357" s="32">
        <v>1</v>
      </c>
      <c r="K357" s="11">
        <v>48000</v>
      </c>
      <c r="L357" s="48"/>
    </row>
    <row r="358" spans="1:12" ht="15.75">
      <c r="A358" s="995">
        <v>352</v>
      </c>
      <c r="B358" s="995">
        <v>352</v>
      </c>
      <c r="C358" s="35" t="s">
        <v>311</v>
      </c>
      <c r="D358" s="9"/>
      <c r="E358" s="10">
        <v>2012</v>
      </c>
      <c r="F358" s="10" t="s">
        <v>13</v>
      </c>
      <c r="G358" s="975">
        <v>105950</v>
      </c>
      <c r="H358" s="5">
        <v>1</v>
      </c>
      <c r="I358" s="11">
        <v>105950</v>
      </c>
      <c r="J358" s="32">
        <v>1</v>
      </c>
      <c r="K358" s="11">
        <v>105950</v>
      </c>
      <c r="L358" s="48"/>
    </row>
    <row r="359" spans="1:12" ht="15.75">
      <c r="A359" s="995">
        <v>353</v>
      </c>
      <c r="B359" s="995">
        <v>353</v>
      </c>
      <c r="C359" s="35" t="s">
        <v>312</v>
      </c>
      <c r="D359" s="9"/>
      <c r="E359" s="10">
        <v>2011</v>
      </c>
      <c r="F359" s="10" t="s">
        <v>13</v>
      </c>
      <c r="G359" s="975">
        <v>20000</v>
      </c>
      <c r="H359" s="5">
        <v>1</v>
      </c>
      <c r="I359" s="11">
        <v>20000</v>
      </c>
      <c r="J359" s="32">
        <v>1</v>
      </c>
      <c r="K359" s="11">
        <v>20000</v>
      </c>
      <c r="L359" s="48"/>
    </row>
    <row r="360" spans="1:12" ht="15.75">
      <c r="A360" s="995">
        <v>354</v>
      </c>
      <c r="B360" s="995">
        <v>354</v>
      </c>
      <c r="C360" s="35" t="s">
        <v>313</v>
      </c>
      <c r="D360" s="9"/>
      <c r="E360" s="10">
        <v>2015</v>
      </c>
      <c r="F360" s="10" t="s">
        <v>13</v>
      </c>
      <c r="G360" s="975">
        <v>118000</v>
      </c>
      <c r="H360" s="5">
        <v>1</v>
      </c>
      <c r="I360" s="11">
        <v>118000</v>
      </c>
      <c r="J360" s="32">
        <v>1</v>
      </c>
      <c r="K360" s="11">
        <v>118000</v>
      </c>
      <c r="L360" s="48"/>
    </row>
    <row r="361" spans="1:12" ht="15.75">
      <c r="A361" s="995">
        <v>355</v>
      </c>
      <c r="B361" s="995">
        <v>355</v>
      </c>
      <c r="C361" s="35" t="s">
        <v>317</v>
      </c>
      <c r="D361" s="9"/>
      <c r="E361" s="10">
        <v>2012</v>
      </c>
      <c r="F361" s="10" t="s">
        <v>13</v>
      </c>
      <c r="G361" s="975">
        <v>60515</v>
      </c>
      <c r="H361" s="5">
        <v>1</v>
      </c>
      <c r="I361" s="11">
        <v>60515</v>
      </c>
      <c r="J361" s="32">
        <v>1</v>
      </c>
      <c r="K361" s="11">
        <v>60515</v>
      </c>
      <c r="L361" s="48"/>
    </row>
    <row r="362" spans="1:12" ht="15.75">
      <c r="A362" s="995">
        <v>356</v>
      </c>
      <c r="B362" s="995">
        <v>356</v>
      </c>
      <c r="C362" s="35" t="s">
        <v>314</v>
      </c>
      <c r="D362" s="9"/>
      <c r="E362" s="10">
        <v>2022</v>
      </c>
      <c r="F362" s="10" t="s">
        <v>13</v>
      </c>
      <c r="G362" s="975">
        <v>15000</v>
      </c>
      <c r="H362" s="5">
        <v>10</v>
      </c>
      <c r="I362" s="11">
        <v>150000</v>
      </c>
      <c r="J362" s="32">
        <v>10</v>
      </c>
      <c r="K362" s="11">
        <v>150000</v>
      </c>
      <c r="L362" s="48"/>
    </row>
    <row r="363" spans="1:12" ht="15.75">
      <c r="A363" s="995">
        <v>357</v>
      </c>
      <c r="B363" s="995">
        <v>357</v>
      </c>
      <c r="C363" s="35" t="s">
        <v>315</v>
      </c>
      <c r="D363" s="9"/>
      <c r="E363" s="10">
        <v>2022</v>
      </c>
      <c r="F363" s="10" t="s">
        <v>13</v>
      </c>
      <c r="G363" s="975">
        <v>39000</v>
      </c>
      <c r="H363" s="5">
        <v>1</v>
      </c>
      <c r="I363" s="11">
        <v>39000</v>
      </c>
      <c r="J363" s="32">
        <v>1</v>
      </c>
      <c r="K363" s="11">
        <v>39000</v>
      </c>
      <c r="L363" s="48"/>
    </row>
    <row r="364" spans="1:12" ht="15.75">
      <c r="A364" s="995">
        <v>358</v>
      </c>
      <c r="B364" s="995">
        <v>358</v>
      </c>
      <c r="C364" s="35" t="s">
        <v>115</v>
      </c>
      <c r="D364" s="9"/>
      <c r="E364" s="10">
        <v>2022</v>
      </c>
      <c r="F364" s="10" t="s">
        <v>13</v>
      </c>
      <c r="G364" s="975">
        <v>40000</v>
      </c>
      <c r="H364" s="5">
        <v>1</v>
      </c>
      <c r="I364" s="11">
        <v>40000</v>
      </c>
      <c r="J364" s="32">
        <v>1</v>
      </c>
      <c r="K364" s="11">
        <v>40000</v>
      </c>
      <c r="L364" s="48"/>
    </row>
    <row r="365" spans="1:12" ht="15.75">
      <c r="A365" s="995">
        <v>359</v>
      </c>
      <c r="B365" s="995">
        <v>359</v>
      </c>
      <c r="C365" s="35" t="s">
        <v>316</v>
      </c>
      <c r="D365" s="9"/>
      <c r="E365" s="10">
        <v>2022</v>
      </c>
      <c r="F365" s="10" t="s">
        <v>13</v>
      </c>
      <c r="G365" s="975">
        <v>17500</v>
      </c>
      <c r="H365" s="5">
        <v>10</v>
      </c>
      <c r="I365" s="11">
        <v>175000</v>
      </c>
      <c r="J365" s="32">
        <v>10</v>
      </c>
      <c r="K365" s="11">
        <v>175000</v>
      </c>
      <c r="L365" s="48"/>
    </row>
    <row r="366" spans="1:12" ht="31.5">
      <c r="A366" s="995">
        <v>360</v>
      </c>
      <c r="B366" s="995">
        <v>360</v>
      </c>
      <c r="C366" s="35" t="s">
        <v>3784</v>
      </c>
      <c r="D366" s="9"/>
      <c r="E366" s="10">
        <v>2022</v>
      </c>
      <c r="F366" s="10" t="s">
        <v>13</v>
      </c>
      <c r="G366" s="975">
        <v>150000</v>
      </c>
      <c r="H366" s="5">
        <v>14</v>
      </c>
      <c r="I366" s="11">
        <f>G366*H366</f>
        <v>2100000</v>
      </c>
      <c r="J366" s="32">
        <v>14</v>
      </c>
      <c r="K366" s="11">
        <f>G366*H366</f>
        <v>2100000</v>
      </c>
      <c r="L366" s="48"/>
    </row>
    <row r="367" spans="1:12" ht="15.75">
      <c r="A367" s="420"/>
      <c r="B367" s="940"/>
      <c r="C367" s="49" t="s">
        <v>318</v>
      </c>
      <c r="D367" s="9"/>
      <c r="E367" s="10"/>
      <c r="F367" s="10"/>
      <c r="G367" s="50"/>
      <c r="H367" s="927">
        <f>SUM(H7:H366)</f>
        <v>1386.25</v>
      </c>
      <c r="I367" s="973">
        <f>SUM(I7:I366)</f>
        <v>1230598563.75</v>
      </c>
      <c r="J367" s="972">
        <f>SUM(J7:J366)</f>
        <v>1386.25</v>
      </c>
      <c r="K367" s="973">
        <f>SUM(K7:K366)</f>
        <v>1230598563.75</v>
      </c>
      <c r="L367" s="48"/>
    </row>
    <row r="368" spans="1:12" ht="18">
      <c r="A368" s="420"/>
      <c r="B368" s="940"/>
      <c r="C368" s="45"/>
      <c r="D368" s="1071" t="s">
        <v>319</v>
      </c>
      <c r="E368" s="1072"/>
      <c r="F368" s="1072"/>
      <c r="G368" s="1072"/>
      <c r="H368" s="1072"/>
      <c r="I368" s="1072"/>
      <c r="J368" s="1072"/>
      <c r="K368" s="1073"/>
      <c r="L368" s="48"/>
    </row>
    <row r="369" spans="1:12" ht="18">
      <c r="A369" s="420">
        <v>361</v>
      </c>
      <c r="B369" s="940">
        <v>1</v>
      </c>
      <c r="C369" s="45" t="s">
        <v>320</v>
      </c>
      <c r="D369" s="38">
        <v>1976</v>
      </c>
      <c r="E369" s="39">
        <v>1976</v>
      </c>
      <c r="F369" s="47" t="s">
        <v>13</v>
      </c>
      <c r="G369" s="41">
        <v>8880525</v>
      </c>
      <c r="H369" s="42">
        <v>1</v>
      </c>
      <c r="I369" s="41">
        <v>8880525</v>
      </c>
      <c r="J369" s="41">
        <v>1</v>
      </c>
      <c r="K369" s="43">
        <v>8880525</v>
      </c>
      <c r="L369" s="48"/>
    </row>
    <row r="370" spans="1:12" ht="18">
      <c r="A370" s="420">
        <v>362</v>
      </c>
      <c r="B370" s="940">
        <v>2</v>
      </c>
      <c r="C370" s="45" t="s">
        <v>321</v>
      </c>
      <c r="D370" s="38">
        <v>1977</v>
      </c>
      <c r="E370" s="39">
        <v>1977</v>
      </c>
      <c r="F370" s="47" t="s">
        <v>13</v>
      </c>
      <c r="G370" s="41">
        <v>102080208</v>
      </c>
      <c r="H370" s="42">
        <v>1</v>
      </c>
      <c r="I370" s="41">
        <v>102080208</v>
      </c>
      <c r="J370" s="41">
        <v>1</v>
      </c>
      <c r="K370" s="41">
        <v>102080208</v>
      </c>
      <c r="L370" s="1"/>
    </row>
    <row r="371" spans="1:12" ht="18">
      <c r="A371" s="420">
        <v>363</v>
      </c>
      <c r="B371" s="940">
        <v>3</v>
      </c>
      <c r="C371" s="45" t="s">
        <v>3785</v>
      </c>
      <c r="D371" s="38">
        <v>2016</v>
      </c>
      <c r="E371" s="39">
        <v>2016</v>
      </c>
      <c r="F371" s="47" t="s">
        <v>13</v>
      </c>
      <c r="G371" s="41">
        <v>13010154</v>
      </c>
      <c r="H371" s="42">
        <v>1</v>
      </c>
      <c r="I371" s="41">
        <v>13010154</v>
      </c>
      <c r="J371" s="41">
        <v>1</v>
      </c>
      <c r="K371" s="43">
        <v>13010154</v>
      </c>
      <c r="L371" s="1"/>
    </row>
    <row r="372" spans="1:12" ht="15.75">
      <c r="A372" s="995">
        <v>364</v>
      </c>
      <c r="B372" s="940">
        <v>4</v>
      </c>
      <c r="C372" s="51" t="s">
        <v>323</v>
      </c>
      <c r="D372" s="52">
        <v>1978</v>
      </c>
      <c r="E372" s="52">
        <v>1978</v>
      </c>
      <c r="F372" s="52" t="s">
        <v>13</v>
      </c>
      <c r="G372" s="53">
        <v>240957</v>
      </c>
      <c r="H372" s="52">
        <v>1</v>
      </c>
      <c r="I372" s="54">
        <f t="shared" ref="I372:I422" si="23">G372*H372</f>
        <v>240957</v>
      </c>
      <c r="J372" s="55">
        <v>1</v>
      </c>
      <c r="K372" s="56">
        <f t="shared" ref="K372:K422" si="24">I372</f>
        <v>240957</v>
      </c>
      <c r="L372" s="1"/>
    </row>
    <row r="373" spans="1:12" ht="15.75">
      <c r="A373" s="995">
        <v>365</v>
      </c>
      <c r="B373" s="940">
        <v>5</v>
      </c>
      <c r="C373" s="51" t="s">
        <v>324</v>
      </c>
      <c r="D373" s="52">
        <v>1981</v>
      </c>
      <c r="E373" s="52">
        <v>1981</v>
      </c>
      <c r="F373" s="52" t="s">
        <v>13</v>
      </c>
      <c r="G373" s="53">
        <v>19220</v>
      </c>
      <c r="H373" s="52">
        <v>1</v>
      </c>
      <c r="I373" s="54">
        <f t="shared" si="23"/>
        <v>19220</v>
      </c>
      <c r="J373" s="55">
        <v>1</v>
      </c>
      <c r="K373" s="56">
        <f t="shared" si="24"/>
        <v>19220</v>
      </c>
      <c r="L373" s="1"/>
    </row>
    <row r="374" spans="1:12" ht="15.75">
      <c r="A374" s="995">
        <v>366</v>
      </c>
      <c r="B374" s="940">
        <v>6</v>
      </c>
      <c r="C374" s="51" t="s">
        <v>325</v>
      </c>
      <c r="D374" s="52">
        <v>1978</v>
      </c>
      <c r="E374" s="52">
        <v>1978</v>
      </c>
      <c r="F374" s="52" t="s">
        <v>13</v>
      </c>
      <c r="G374" s="53">
        <v>1519440</v>
      </c>
      <c r="H374" s="52">
        <v>1</v>
      </c>
      <c r="I374" s="54">
        <f t="shared" si="23"/>
        <v>1519440</v>
      </c>
      <c r="J374" s="55">
        <v>1</v>
      </c>
      <c r="K374" s="56">
        <f t="shared" si="24"/>
        <v>1519440</v>
      </c>
      <c r="L374" s="1"/>
    </row>
    <row r="375" spans="1:12" ht="15.75">
      <c r="A375" s="995">
        <v>367</v>
      </c>
      <c r="B375" s="940">
        <v>7</v>
      </c>
      <c r="C375" s="57" t="s">
        <v>326</v>
      </c>
      <c r="D375" s="57"/>
      <c r="E375" s="58">
        <v>1978</v>
      </c>
      <c r="F375" s="52" t="s">
        <v>13</v>
      </c>
      <c r="G375" s="59">
        <v>42999</v>
      </c>
      <c r="H375" s="58">
        <v>1</v>
      </c>
      <c r="I375" s="54">
        <f t="shared" si="23"/>
        <v>42999</v>
      </c>
      <c r="J375" s="60">
        <v>1</v>
      </c>
      <c r="K375" s="56">
        <f t="shared" si="24"/>
        <v>42999</v>
      </c>
      <c r="L375" s="1"/>
    </row>
    <row r="376" spans="1:12" ht="15.75">
      <c r="A376" s="995">
        <v>368</v>
      </c>
      <c r="B376" s="940">
        <v>8</v>
      </c>
      <c r="C376" s="61" t="s">
        <v>327</v>
      </c>
      <c r="D376" s="55"/>
      <c r="E376" s="52">
        <v>1978</v>
      </c>
      <c r="F376" s="52" t="s">
        <v>13</v>
      </c>
      <c r="G376" s="59">
        <v>3988</v>
      </c>
      <c r="H376" s="52">
        <v>1</v>
      </c>
      <c r="I376" s="54">
        <f t="shared" si="23"/>
        <v>3988</v>
      </c>
      <c r="J376" s="55">
        <v>1</v>
      </c>
      <c r="K376" s="56">
        <f t="shared" si="24"/>
        <v>3988</v>
      </c>
      <c r="L376" s="1"/>
    </row>
    <row r="377" spans="1:12" ht="15.75">
      <c r="A377" s="995">
        <v>369</v>
      </c>
      <c r="B377" s="940">
        <v>9</v>
      </c>
      <c r="C377" s="61" t="s">
        <v>298</v>
      </c>
      <c r="D377" s="61"/>
      <c r="E377" s="52">
        <v>2014</v>
      </c>
      <c r="F377" s="52" t="s">
        <v>13</v>
      </c>
      <c r="G377" s="59">
        <v>48100</v>
      </c>
      <c r="H377" s="52">
        <v>2</v>
      </c>
      <c r="I377" s="54">
        <f t="shared" si="23"/>
        <v>96200</v>
      </c>
      <c r="J377" s="55">
        <v>2</v>
      </c>
      <c r="K377" s="56">
        <f t="shared" si="24"/>
        <v>96200</v>
      </c>
      <c r="L377" s="1"/>
    </row>
    <row r="378" spans="1:12" ht="15.75">
      <c r="A378" s="995">
        <v>370</v>
      </c>
      <c r="B378" s="940">
        <v>10</v>
      </c>
      <c r="C378" s="61" t="s">
        <v>328</v>
      </c>
      <c r="D378" s="61"/>
      <c r="E378" s="52">
        <v>2014</v>
      </c>
      <c r="F378" s="52" t="s">
        <v>13</v>
      </c>
      <c r="G378" s="59">
        <v>7000</v>
      </c>
      <c r="H378" s="52">
        <v>12</v>
      </c>
      <c r="I378" s="54">
        <f t="shared" si="23"/>
        <v>84000</v>
      </c>
      <c r="J378" s="55">
        <v>12</v>
      </c>
      <c r="K378" s="56">
        <f t="shared" si="24"/>
        <v>84000</v>
      </c>
      <c r="L378" s="1"/>
    </row>
    <row r="379" spans="1:12" ht="15.75">
      <c r="A379" s="995">
        <v>371</v>
      </c>
      <c r="B379" s="940">
        <v>11</v>
      </c>
      <c r="C379" s="61" t="s">
        <v>329</v>
      </c>
      <c r="D379" s="61"/>
      <c r="E379" s="52">
        <v>2014</v>
      </c>
      <c r="F379" s="52" t="s">
        <v>13</v>
      </c>
      <c r="G379" s="59">
        <v>21120</v>
      </c>
      <c r="H379" s="52">
        <v>3</v>
      </c>
      <c r="I379" s="54">
        <f t="shared" si="23"/>
        <v>63360</v>
      </c>
      <c r="J379" s="55">
        <v>3</v>
      </c>
      <c r="K379" s="56">
        <f t="shared" si="24"/>
        <v>63360</v>
      </c>
      <c r="L379" s="1"/>
    </row>
    <row r="380" spans="1:12" ht="15.75">
      <c r="A380" s="995">
        <v>372</v>
      </c>
      <c r="B380" s="940">
        <v>12</v>
      </c>
      <c r="C380" s="61" t="s">
        <v>330</v>
      </c>
      <c r="D380" s="61"/>
      <c r="E380" s="52">
        <v>2014</v>
      </c>
      <c r="F380" s="52" t="s">
        <v>13</v>
      </c>
      <c r="G380" s="59">
        <v>41600</v>
      </c>
      <c r="H380" s="52">
        <v>3</v>
      </c>
      <c r="I380" s="54">
        <f t="shared" si="23"/>
        <v>124800</v>
      </c>
      <c r="J380" s="55">
        <v>3</v>
      </c>
      <c r="K380" s="56">
        <f t="shared" si="24"/>
        <v>124800</v>
      </c>
      <c r="L380" s="1"/>
    </row>
    <row r="381" spans="1:12" ht="15.75">
      <c r="A381" s="995">
        <v>373</v>
      </c>
      <c r="B381" s="940">
        <v>13</v>
      </c>
      <c r="C381" s="61" t="s">
        <v>317</v>
      </c>
      <c r="D381" s="55"/>
      <c r="E381" s="52">
        <v>2011</v>
      </c>
      <c r="F381" s="52" t="s">
        <v>13</v>
      </c>
      <c r="G381" s="59">
        <v>150000</v>
      </c>
      <c r="H381" s="52">
        <v>3</v>
      </c>
      <c r="I381" s="54">
        <f t="shared" si="23"/>
        <v>450000</v>
      </c>
      <c r="J381" s="55">
        <v>3</v>
      </c>
      <c r="K381" s="56">
        <f t="shared" si="24"/>
        <v>450000</v>
      </c>
      <c r="L381" s="1"/>
    </row>
    <row r="382" spans="1:12" ht="15.75">
      <c r="A382" s="995">
        <v>374</v>
      </c>
      <c r="B382" s="940">
        <v>14</v>
      </c>
      <c r="C382" s="61" t="s">
        <v>3786</v>
      </c>
      <c r="D382" s="55"/>
      <c r="E382" s="52">
        <v>2006</v>
      </c>
      <c r="F382" s="52" t="s">
        <v>13</v>
      </c>
      <c r="G382" s="59">
        <v>0</v>
      </c>
      <c r="H382" s="52">
        <v>1</v>
      </c>
      <c r="I382" s="54">
        <f t="shared" si="23"/>
        <v>0</v>
      </c>
      <c r="J382" s="55">
        <v>1</v>
      </c>
      <c r="K382" s="56">
        <f t="shared" si="24"/>
        <v>0</v>
      </c>
      <c r="L382" s="1"/>
    </row>
    <row r="383" spans="1:12" ht="15.75">
      <c r="A383" s="995">
        <v>375</v>
      </c>
      <c r="B383" s="940">
        <v>15</v>
      </c>
      <c r="C383" s="61" t="s">
        <v>331</v>
      </c>
      <c r="D383" s="55"/>
      <c r="E383" s="52">
        <v>2016</v>
      </c>
      <c r="F383" s="52" t="s">
        <v>13</v>
      </c>
      <c r="G383" s="59">
        <v>71337</v>
      </c>
      <c r="H383" s="52">
        <v>1</v>
      </c>
      <c r="I383" s="54">
        <f t="shared" si="23"/>
        <v>71337</v>
      </c>
      <c r="J383" s="55">
        <v>1</v>
      </c>
      <c r="K383" s="56">
        <f t="shared" si="24"/>
        <v>71337</v>
      </c>
      <c r="L383" s="1"/>
    </row>
    <row r="384" spans="1:12" ht="15.75">
      <c r="A384" s="995">
        <v>376</v>
      </c>
      <c r="B384" s="940">
        <v>16</v>
      </c>
      <c r="C384" s="61" t="s">
        <v>332</v>
      </c>
      <c r="D384" s="55"/>
      <c r="E384" s="52">
        <v>2005</v>
      </c>
      <c r="F384" s="52" t="s">
        <v>13</v>
      </c>
      <c r="G384" s="59">
        <v>128400</v>
      </c>
      <c r="H384" s="52">
        <v>1</v>
      </c>
      <c r="I384" s="54">
        <f t="shared" si="23"/>
        <v>128400</v>
      </c>
      <c r="J384" s="55">
        <v>1</v>
      </c>
      <c r="K384" s="56">
        <f t="shared" si="24"/>
        <v>128400</v>
      </c>
      <c r="L384" s="1"/>
    </row>
    <row r="385" spans="1:12" ht="15.75">
      <c r="A385" s="995">
        <v>377</v>
      </c>
      <c r="B385" s="940">
        <v>17</v>
      </c>
      <c r="C385" s="61" t="s">
        <v>333</v>
      </c>
      <c r="D385" s="55"/>
      <c r="E385" s="52">
        <v>2014</v>
      </c>
      <c r="F385" s="52" t="s">
        <v>13</v>
      </c>
      <c r="G385" s="59">
        <v>20000</v>
      </c>
      <c r="H385" s="52">
        <v>1</v>
      </c>
      <c r="I385" s="54">
        <f t="shared" si="23"/>
        <v>20000</v>
      </c>
      <c r="J385" s="55">
        <v>1</v>
      </c>
      <c r="K385" s="56">
        <f t="shared" si="24"/>
        <v>20000</v>
      </c>
      <c r="L385" s="1"/>
    </row>
    <row r="386" spans="1:12" ht="15.75">
      <c r="A386" s="995">
        <v>378</v>
      </c>
      <c r="B386" s="940">
        <v>18</v>
      </c>
      <c r="C386" s="61" t="s">
        <v>333</v>
      </c>
      <c r="D386" s="61"/>
      <c r="E386" s="52">
        <v>1980</v>
      </c>
      <c r="F386" s="52" t="s">
        <v>13</v>
      </c>
      <c r="G386" s="59">
        <v>10000</v>
      </c>
      <c r="H386" s="52">
        <v>4</v>
      </c>
      <c r="I386" s="54">
        <f t="shared" si="23"/>
        <v>40000</v>
      </c>
      <c r="J386" s="55">
        <v>4</v>
      </c>
      <c r="K386" s="56">
        <f t="shared" si="24"/>
        <v>40000</v>
      </c>
      <c r="L386" s="1"/>
    </row>
    <row r="387" spans="1:12" ht="15.75">
      <c r="A387" s="995">
        <v>379</v>
      </c>
      <c r="B387" s="940">
        <v>19</v>
      </c>
      <c r="C387" s="61" t="s">
        <v>334</v>
      </c>
      <c r="D387" s="61"/>
      <c r="E387" s="52">
        <v>2000</v>
      </c>
      <c r="F387" s="52" t="s">
        <v>13</v>
      </c>
      <c r="G387" s="59">
        <v>143000</v>
      </c>
      <c r="H387" s="52">
        <v>1</v>
      </c>
      <c r="I387" s="54">
        <f t="shared" si="23"/>
        <v>143000</v>
      </c>
      <c r="J387" s="55">
        <v>1</v>
      </c>
      <c r="K387" s="56">
        <f t="shared" si="24"/>
        <v>143000</v>
      </c>
      <c r="L387" s="1"/>
    </row>
    <row r="388" spans="1:12" ht="15.75">
      <c r="A388" s="995">
        <v>380</v>
      </c>
      <c r="B388" s="940">
        <v>20</v>
      </c>
      <c r="C388" s="61" t="s">
        <v>335</v>
      </c>
      <c r="D388" s="61"/>
      <c r="E388" s="52">
        <v>2000</v>
      </c>
      <c r="F388" s="52" t="s">
        <v>13</v>
      </c>
      <c r="G388" s="59">
        <v>126750</v>
      </c>
      <c r="H388" s="52">
        <v>1</v>
      </c>
      <c r="I388" s="54">
        <f t="shared" si="23"/>
        <v>126750</v>
      </c>
      <c r="J388" s="55">
        <v>1</v>
      </c>
      <c r="K388" s="56">
        <f t="shared" si="24"/>
        <v>126750</v>
      </c>
      <c r="L388" s="1"/>
    </row>
    <row r="389" spans="1:12" ht="15.75">
      <c r="A389" s="995">
        <v>381</v>
      </c>
      <c r="B389" s="940">
        <v>21</v>
      </c>
      <c r="C389" s="61" t="s">
        <v>336</v>
      </c>
      <c r="D389" s="61"/>
      <c r="E389" s="52">
        <v>2000</v>
      </c>
      <c r="F389" s="52" t="s">
        <v>13</v>
      </c>
      <c r="G389" s="53">
        <v>44850</v>
      </c>
      <c r="H389" s="52">
        <v>1</v>
      </c>
      <c r="I389" s="54">
        <f t="shared" si="23"/>
        <v>44850</v>
      </c>
      <c r="J389" s="55">
        <v>1</v>
      </c>
      <c r="K389" s="56">
        <f t="shared" si="24"/>
        <v>44850</v>
      </c>
      <c r="L389" s="1"/>
    </row>
    <row r="390" spans="1:12" ht="15.75">
      <c r="A390" s="995">
        <v>382</v>
      </c>
      <c r="B390" s="940">
        <v>22</v>
      </c>
      <c r="C390" s="57" t="s">
        <v>119</v>
      </c>
      <c r="D390" s="57"/>
      <c r="E390" s="58">
        <v>2014</v>
      </c>
      <c r="F390" s="52" t="s">
        <v>337</v>
      </c>
      <c r="G390" s="53">
        <v>3510</v>
      </c>
      <c r="H390" s="58">
        <v>11</v>
      </c>
      <c r="I390" s="54">
        <f t="shared" si="23"/>
        <v>38610</v>
      </c>
      <c r="J390" s="60">
        <v>11</v>
      </c>
      <c r="K390" s="56">
        <f>I390</f>
        <v>38610</v>
      </c>
      <c r="L390" s="1"/>
    </row>
    <row r="391" spans="1:12" ht="30">
      <c r="A391" s="995">
        <v>383</v>
      </c>
      <c r="B391" s="940">
        <v>23</v>
      </c>
      <c r="C391" s="62" t="s">
        <v>338</v>
      </c>
      <c r="D391" s="57"/>
      <c r="E391" s="58">
        <v>2015</v>
      </c>
      <c r="F391" s="52" t="s">
        <v>13</v>
      </c>
      <c r="G391" s="53">
        <v>110066</v>
      </c>
      <c r="H391" s="63">
        <v>3</v>
      </c>
      <c r="I391" s="54">
        <f t="shared" si="23"/>
        <v>330198</v>
      </c>
      <c r="J391" s="64">
        <v>3</v>
      </c>
      <c r="K391" s="56">
        <f t="shared" si="24"/>
        <v>330198</v>
      </c>
      <c r="L391" s="1"/>
    </row>
    <row r="392" spans="1:12" ht="15.75">
      <c r="A392" s="995">
        <v>384</v>
      </c>
      <c r="B392" s="940">
        <v>24</v>
      </c>
      <c r="C392" s="62" t="s">
        <v>126</v>
      </c>
      <c r="D392" s="57"/>
      <c r="E392" s="58">
        <v>1980</v>
      </c>
      <c r="F392" s="52" t="s">
        <v>13</v>
      </c>
      <c r="G392" s="53">
        <v>1039</v>
      </c>
      <c r="H392" s="63">
        <v>1</v>
      </c>
      <c r="I392" s="54">
        <f t="shared" si="23"/>
        <v>1039</v>
      </c>
      <c r="J392" s="64">
        <v>1</v>
      </c>
      <c r="K392" s="56">
        <f t="shared" si="24"/>
        <v>1039</v>
      </c>
      <c r="L392" s="1"/>
    </row>
    <row r="393" spans="1:12" ht="15.75">
      <c r="A393" s="995">
        <v>385</v>
      </c>
      <c r="B393" s="940">
        <v>25</v>
      </c>
      <c r="C393" s="62" t="s">
        <v>339</v>
      </c>
      <c r="D393" s="57"/>
      <c r="E393" s="58">
        <v>2005</v>
      </c>
      <c r="F393" s="52" t="s">
        <v>13</v>
      </c>
      <c r="G393" s="53">
        <v>6125</v>
      </c>
      <c r="H393" s="63">
        <v>20</v>
      </c>
      <c r="I393" s="54">
        <f t="shared" si="23"/>
        <v>122500</v>
      </c>
      <c r="J393" s="64">
        <v>20</v>
      </c>
      <c r="K393" s="56">
        <f t="shared" si="24"/>
        <v>122500</v>
      </c>
      <c r="L393" s="1"/>
    </row>
    <row r="394" spans="1:12" ht="15.75">
      <c r="A394" s="995">
        <v>386</v>
      </c>
      <c r="B394" s="940">
        <v>26</v>
      </c>
      <c r="C394" s="62" t="s">
        <v>340</v>
      </c>
      <c r="D394" s="57"/>
      <c r="E394" s="58">
        <v>1978</v>
      </c>
      <c r="F394" s="52" t="s">
        <v>13</v>
      </c>
      <c r="G394" s="53">
        <v>350</v>
      </c>
      <c r="H394" s="63">
        <v>1</v>
      </c>
      <c r="I394" s="54">
        <f t="shared" si="23"/>
        <v>350</v>
      </c>
      <c r="J394" s="64">
        <v>1</v>
      </c>
      <c r="K394" s="56">
        <f t="shared" si="24"/>
        <v>350</v>
      </c>
      <c r="L394" s="1"/>
    </row>
    <row r="395" spans="1:12" ht="15.75">
      <c r="A395" s="995">
        <v>387</v>
      </c>
      <c r="B395" s="940">
        <v>27</v>
      </c>
      <c r="C395" s="62" t="s">
        <v>115</v>
      </c>
      <c r="D395" s="57"/>
      <c r="E395" s="58">
        <v>2000</v>
      </c>
      <c r="F395" s="52" t="s">
        <v>13</v>
      </c>
      <c r="G395" s="53">
        <v>16250</v>
      </c>
      <c r="H395" s="63">
        <v>1</v>
      </c>
      <c r="I395" s="54">
        <f t="shared" si="23"/>
        <v>16250</v>
      </c>
      <c r="J395" s="64">
        <v>1</v>
      </c>
      <c r="K395" s="56">
        <f t="shared" si="24"/>
        <v>16250</v>
      </c>
      <c r="L395" s="1"/>
    </row>
    <row r="396" spans="1:12" ht="15.75">
      <c r="A396" s="995">
        <v>388</v>
      </c>
      <c r="B396" s="940">
        <v>28</v>
      </c>
      <c r="C396" s="62" t="s">
        <v>341</v>
      </c>
      <c r="D396" s="57"/>
      <c r="E396" s="58">
        <v>1978</v>
      </c>
      <c r="F396" s="52" t="s">
        <v>342</v>
      </c>
      <c r="G396" s="53">
        <v>2800</v>
      </c>
      <c r="H396" s="63">
        <v>22</v>
      </c>
      <c r="I396" s="54">
        <f t="shared" si="23"/>
        <v>61600</v>
      </c>
      <c r="J396" s="64">
        <v>22</v>
      </c>
      <c r="K396" s="56">
        <f t="shared" si="24"/>
        <v>61600</v>
      </c>
      <c r="L396" s="1"/>
    </row>
    <row r="397" spans="1:12" ht="15.75">
      <c r="A397" s="995">
        <v>389</v>
      </c>
      <c r="B397" s="940">
        <v>29</v>
      </c>
      <c r="C397" s="62" t="s">
        <v>343</v>
      </c>
      <c r="D397" s="57"/>
      <c r="E397" s="58">
        <v>1978</v>
      </c>
      <c r="F397" s="52" t="s">
        <v>342</v>
      </c>
      <c r="G397" s="53">
        <v>1794</v>
      </c>
      <c r="H397" s="63">
        <v>17</v>
      </c>
      <c r="I397" s="54">
        <f t="shared" si="23"/>
        <v>30498</v>
      </c>
      <c r="J397" s="64">
        <v>17</v>
      </c>
      <c r="K397" s="56">
        <f t="shared" si="24"/>
        <v>30498</v>
      </c>
      <c r="L397" s="1"/>
    </row>
    <row r="398" spans="1:12" ht="15.75">
      <c r="A398" s="995">
        <v>390</v>
      </c>
      <c r="B398" s="940">
        <v>30</v>
      </c>
      <c r="C398" s="62" t="s">
        <v>344</v>
      </c>
      <c r="D398" s="57"/>
      <c r="E398" s="58">
        <v>1978</v>
      </c>
      <c r="F398" s="52" t="s">
        <v>13</v>
      </c>
      <c r="G398" s="53">
        <v>117</v>
      </c>
      <c r="H398" s="63">
        <v>7</v>
      </c>
      <c r="I398" s="54">
        <f t="shared" si="23"/>
        <v>819</v>
      </c>
      <c r="J398" s="64">
        <v>7</v>
      </c>
      <c r="K398" s="56">
        <f t="shared" si="24"/>
        <v>819</v>
      </c>
      <c r="L398" s="1"/>
    </row>
    <row r="399" spans="1:12" ht="15.75">
      <c r="A399" s="995">
        <v>391</v>
      </c>
      <c r="B399" s="940">
        <v>31</v>
      </c>
      <c r="C399" s="62" t="s">
        <v>345</v>
      </c>
      <c r="D399" s="57"/>
      <c r="E399" s="58">
        <v>1978</v>
      </c>
      <c r="F399" s="52" t="s">
        <v>13</v>
      </c>
      <c r="G399" s="53">
        <v>9750</v>
      </c>
      <c r="H399" s="63">
        <v>1</v>
      </c>
      <c r="I399" s="54">
        <f t="shared" si="23"/>
        <v>9750</v>
      </c>
      <c r="J399" s="64">
        <v>1</v>
      </c>
      <c r="K399" s="56">
        <f t="shared" si="24"/>
        <v>9750</v>
      </c>
      <c r="L399" s="1"/>
    </row>
    <row r="400" spans="1:12" ht="15.75">
      <c r="A400" s="995">
        <v>392</v>
      </c>
      <c r="B400" s="940">
        <v>32</v>
      </c>
      <c r="C400" s="62" t="s">
        <v>346</v>
      </c>
      <c r="D400" s="57"/>
      <c r="E400" s="58">
        <v>1978</v>
      </c>
      <c r="F400" s="52" t="s">
        <v>13</v>
      </c>
      <c r="G400" s="53">
        <v>5000</v>
      </c>
      <c r="H400" s="63">
        <v>4</v>
      </c>
      <c r="I400" s="54">
        <f t="shared" si="23"/>
        <v>20000</v>
      </c>
      <c r="J400" s="64">
        <v>4</v>
      </c>
      <c r="K400" s="56">
        <f t="shared" si="24"/>
        <v>20000</v>
      </c>
      <c r="L400" s="1"/>
    </row>
    <row r="401" spans="1:12" ht="15.75">
      <c r="A401" s="995">
        <v>393</v>
      </c>
      <c r="B401" s="940">
        <v>33</v>
      </c>
      <c r="C401" s="62" t="s">
        <v>347</v>
      </c>
      <c r="D401" s="57"/>
      <c r="E401" s="58">
        <v>1978</v>
      </c>
      <c r="F401" s="52" t="s">
        <v>13</v>
      </c>
      <c r="G401" s="53">
        <v>5000</v>
      </c>
      <c r="H401" s="63">
        <v>4</v>
      </c>
      <c r="I401" s="54">
        <f t="shared" si="23"/>
        <v>20000</v>
      </c>
      <c r="J401" s="64">
        <v>4</v>
      </c>
      <c r="K401" s="56">
        <f t="shared" si="24"/>
        <v>20000</v>
      </c>
      <c r="L401" s="1"/>
    </row>
    <row r="402" spans="1:12" ht="15.75">
      <c r="A402" s="995">
        <v>394</v>
      </c>
      <c r="B402" s="940">
        <v>34</v>
      </c>
      <c r="C402" s="62" t="s">
        <v>348</v>
      </c>
      <c r="D402" s="57"/>
      <c r="E402" s="58">
        <v>1978</v>
      </c>
      <c r="F402" s="52" t="s">
        <v>13</v>
      </c>
      <c r="G402" s="53">
        <v>500</v>
      </c>
      <c r="H402" s="63">
        <v>2</v>
      </c>
      <c r="I402" s="54">
        <f t="shared" si="23"/>
        <v>1000</v>
      </c>
      <c r="J402" s="64">
        <v>2</v>
      </c>
      <c r="K402" s="56">
        <f t="shared" si="24"/>
        <v>1000</v>
      </c>
      <c r="L402" s="1"/>
    </row>
    <row r="403" spans="1:12" ht="30">
      <c r="A403" s="995">
        <v>395</v>
      </c>
      <c r="B403" s="940">
        <v>35</v>
      </c>
      <c r="C403" s="62" t="s">
        <v>349</v>
      </c>
      <c r="D403" s="57"/>
      <c r="E403" s="58">
        <v>1978</v>
      </c>
      <c r="F403" s="52" t="s">
        <v>13</v>
      </c>
      <c r="G403" s="53">
        <v>560</v>
      </c>
      <c r="H403" s="63">
        <v>70</v>
      </c>
      <c r="I403" s="54">
        <f t="shared" si="23"/>
        <v>39200</v>
      </c>
      <c r="J403" s="64">
        <v>70</v>
      </c>
      <c r="K403" s="56">
        <f t="shared" si="24"/>
        <v>39200</v>
      </c>
      <c r="L403" s="1"/>
    </row>
    <row r="404" spans="1:12" ht="15.75">
      <c r="A404" s="995">
        <v>396</v>
      </c>
      <c r="B404" s="940">
        <v>36</v>
      </c>
      <c r="C404" s="57" t="s">
        <v>350</v>
      </c>
      <c r="D404" s="57"/>
      <c r="E404" s="58">
        <v>1978</v>
      </c>
      <c r="F404" s="52" t="s">
        <v>13</v>
      </c>
      <c r="G404" s="53">
        <v>5253</v>
      </c>
      <c r="H404" s="58">
        <v>1</v>
      </c>
      <c r="I404" s="54">
        <f t="shared" si="23"/>
        <v>5253</v>
      </c>
      <c r="J404" s="60">
        <v>1</v>
      </c>
      <c r="K404" s="56">
        <f t="shared" si="24"/>
        <v>5253</v>
      </c>
      <c r="L404" s="1"/>
    </row>
    <row r="405" spans="1:12" ht="15.75">
      <c r="A405" s="995">
        <v>397</v>
      </c>
      <c r="B405" s="940">
        <v>37</v>
      </c>
      <c r="C405" s="57" t="s">
        <v>351</v>
      </c>
      <c r="D405" s="57"/>
      <c r="E405" s="58">
        <v>1978</v>
      </c>
      <c r="F405" s="52" t="s">
        <v>342</v>
      </c>
      <c r="G405" s="53">
        <v>271</v>
      </c>
      <c r="H405" s="58">
        <v>33</v>
      </c>
      <c r="I405" s="54">
        <f t="shared" si="23"/>
        <v>8943</v>
      </c>
      <c r="J405" s="60">
        <v>33</v>
      </c>
      <c r="K405" s="56">
        <f t="shared" si="24"/>
        <v>8943</v>
      </c>
      <c r="L405" s="1"/>
    </row>
    <row r="406" spans="1:12" ht="15.75">
      <c r="A406" s="995">
        <v>398</v>
      </c>
      <c r="B406" s="940">
        <v>38</v>
      </c>
      <c r="C406" s="57" t="s">
        <v>352</v>
      </c>
      <c r="D406" s="57"/>
      <c r="E406" s="58">
        <v>1978</v>
      </c>
      <c r="F406" s="52" t="s">
        <v>13</v>
      </c>
      <c r="G406" s="53">
        <v>3000</v>
      </c>
      <c r="H406" s="63">
        <v>1</v>
      </c>
      <c r="I406" s="54">
        <f t="shared" si="23"/>
        <v>3000</v>
      </c>
      <c r="J406" s="64">
        <v>1</v>
      </c>
      <c r="K406" s="56">
        <f t="shared" si="24"/>
        <v>3000</v>
      </c>
      <c r="L406" s="1"/>
    </row>
    <row r="407" spans="1:12" ht="15.75">
      <c r="A407" s="995">
        <v>399</v>
      </c>
      <c r="B407" s="940">
        <v>39</v>
      </c>
      <c r="C407" s="57" t="s">
        <v>353</v>
      </c>
      <c r="D407" s="57"/>
      <c r="E407" s="58">
        <v>1978</v>
      </c>
      <c r="F407" s="52" t="s">
        <v>13</v>
      </c>
      <c r="G407" s="53">
        <v>24486</v>
      </c>
      <c r="H407" s="58">
        <v>1</v>
      </c>
      <c r="I407" s="54">
        <f>G407*H407</f>
        <v>24486</v>
      </c>
      <c r="J407" s="60">
        <v>1</v>
      </c>
      <c r="K407" s="56">
        <f t="shared" si="24"/>
        <v>24486</v>
      </c>
      <c r="L407" s="1"/>
    </row>
    <row r="408" spans="1:12" ht="15.75">
      <c r="A408" s="995">
        <v>400</v>
      </c>
      <c r="B408" s="940">
        <v>40</v>
      </c>
      <c r="C408" s="57" t="s">
        <v>354</v>
      </c>
      <c r="D408" s="57"/>
      <c r="E408" s="58">
        <v>1978</v>
      </c>
      <c r="F408" s="52" t="s">
        <v>13</v>
      </c>
      <c r="G408" s="53">
        <v>23523</v>
      </c>
      <c r="H408" s="58">
        <v>1</v>
      </c>
      <c r="I408" s="54">
        <f t="shared" si="23"/>
        <v>23523</v>
      </c>
      <c r="J408" s="60">
        <v>1</v>
      </c>
      <c r="K408" s="56">
        <f t="shared" si="24"/>
        <v>23523</v>
      </c>
      <c r="L408" s="1"/>
    </row>
    <row r="409" spans="1:12" ht="15.75">
      <c r="A409" s="995">
        <v>401</v>
      </c>
      <c r="B409" s="940">
        <v>41</v>
      </c>
      <c r="C409" s="57" t="s">
        <v>355</v>
      </c>
      <c r="D409" s="57"/>
      <c r="E409" s="58">
        <v>1978</v>
      </c>
      <c r="F409" s="52" t="s">
        <v>13</v>
      </c>
      <c r="G409" s="53">
        <v>81916</v>
      </c>
      <c r="H409" s="58">
        <v>1</v>
      </c>
      <c r="I409" s="54">
        <f t="shared" si="23"/>
        <v>81916</v>
      </c>
      <c r="J409" s="60">
        <v>1</v>
      </c>
      <c r="K409" s="56">
        <f t="shared" si="24"/>
        <v>81916</v>
      </c>
      <c r="L409" s="1"/>
    </row>
    <row r="410" spans="1:12" ht="15.75">
      <c r="A410" s="995">
        <v>402</v>
      </c>
      <c r="B410" s="940">
        <v>42</v>
      </c>
      <c r="C410" s="57" t="s">
        <v>356</v>
      </c>
      <c r="D410" s="57"/>
      <c r="E410" s="58">
        <v>1978</v>
      </c>
      <c r="F410" s="52" t="s">
        <v>13</v>
      </c>
      <c r="G410" s="53">
        <v>13351</v>
      </c>
      <c r="H410" s="58">
        <v>1</v>
      </c>
      <c r="I410" s="54">
        <f t="shared" si="23"/>
        <v>13351</v>
      </c>
      <c r="J410" s="60">
        <v>1</v>
      </c>
      <c r="K410" s="56">
        <f t="shared" si="24"/>
        <v>13351</v>
      </c>
      <c r="L410" s="1"/>
    </row>
    <row r="411" spans="1:12" ht="45">
      <c r="A411" s="995">
        <v>403</v>
      </c>
      <c r="B411" s="940">
        <v>43</v>
      </c>
      <c r="C411" s="65" t="s">
        <v>357</v>
      </c>
      <c r="D411" s="57"/>
      <c r="E411" s="58">
        <v>2018</v>
      </c>
      <c r="F411" s="52" t="s">
        <v>13</v>
      </c>
      <c r="G411" s="53">
        <v>464000</v>
      </c>
      <c r="H411" s="58">
        <v>1</v>
      </c>
      <c r="I411" s="54">
        <f t="shared" si="23"/>
        <v>464000</v>
      </c>
      <c r="J411" s="60">
        <v>1</v>
      </c>
      <c r="K411" s="56">
        <f t="shared" si="24"/>
        <v>464000</v>
      </c>
      <c r="L411" s="1"/>
    </row>
    <row r="412" spans="1:12" ht="30">
      <c r="A412" s="995">
        <v>404</v>
      </c>
      <c r="B412" s="940">
        <v>44</v>
      </c>
      <c r="C412" s="65" t="s">
        <v>358</v>
      </c>
      <c r="D412" s="57"/>
      <c r="E412" s="58">
        <v>2018</v>
      </c>
      <c r="F412" s="52" t="s">
        <v>13</v>
      </c>
      <c r="G412" s="53">
        <v>52950</v>
      </c>
      <c r="H412" s="58">
        <v>1</v>
      </c>
      <c r="I412" s="54">
        <f t="shared" si="23"/>
        <v>52950</v>
      </c>
      <c r="J412" s="60">
        <v>1</v>
      </c>
      <c r="K412" s="56">
        <f t="shared" si="24"/>
        <v>52950</v>
      </c>
      <c r="L412" s="1"/>
    </row>
    <row r="413" spans="1:12" ht="30">
      <c r="A413" s="995">
        <v>405</v>
      </c>
      <c r="B413" s="940">
        <v>45</v>
      </c>
      <c r="C413" s="65" t="s">
        <v>234</v>
      </c>
      <c r="D413" s="57"/>
      <c r="E413" s="58">
        <v>2018</v>
      </c>
      <c r="F413" s="52" t="s">
        <v>13</v>
      </c>
      <c r="G413" s="53">
        <v>113400</v>
      </c>
      <c r="H413" s="58">
        <v>1</v>
      </c>
      <c r="I413" s="54">
        <f t="shared" si="23"/>
        <v>113400</v>
      </c>
      <c r="J413" s="60">
        <v>1</v>
      </c>
      <c r="K413" s="56">
        <f t="shared" si="24"/>
        <v>113400</v>
      </c>
      <c r="L413" s="1"/>
    </row>
    <row r="414" spans="1:12" ht="30">
      <c r="A414" s="995">
        <v>406</v>
      </c>
      <c r="B414" s="940">
        <v>46</v>
      </c>
      <c r="C414" s="65" t="s">
        <v>359</v>
      </c>
      <c r="D414" s="57"/>
      <c r="E414" s="58">
        <v>2018</v>
      </c>
      <c r="F414" s="52" t="s">
        <v>13</v>
      </c>
      <c r="G414" s="53">
        <v>35100</v>
      </c>
      <c r="H414" s="58">
        <v>1</v>
      </c>
      <c r="I414" s="54">
        <f t="shared" si="23"/>
        <v>35100</v>
      </c>
      <c r="J414" s="60">
        <v>1</v>
      </c>
      <c r="K414" s="56">
        <f t="shared" si="24"/>
        <v>35100</v>
      </c>
      <c r="L414" s="1"/>
    </row>
    <row r="415" spans="1:12" ht="45">
      <c r="A415" s="995">
        <v>407</v>
      </c>
      <c r="B415" s="940">
        <v>47</v>
      </c>
      <c r="C415" s="65" t="s">
        <v>360</v>
      </c>
      <c r="D415" s="57"/>
      <c r="E415" s="58">
        <v>2018</v>
      </c>
      <c r="F415" s="52" t="s">
        <v>13</v>
      </c>
      <c r="G415" s="53">
        <v>33120</v>
      </c>
      <c r="H415" s="58">
        <v>1</v>
      </c>
      <c r="I415" s="54">
        <f t="shared" si="23"/>
        <v>33120</v>
      </c>
      <c r="J415" s="60">
        <v>1</v>
      </c>
      <c r="K415" s="56">
        <f t="shared" si="24"/>
        <v>33120</v>
      </c>
      <c r="L415" s="1"/>
    </row>
    <row r="416" spans="1:12" ht="30">
      <c r="A416" s="995">
        <v>408</v>
      </c>
      <c r="B416" s="940">
        <v>48</v>
      </c>
      <c r="C416" s="65" t="s">
        <v>361</v>
      </c>
      <c r="D416" s="57"/>
      <c r="E416" s="58">
        <v>2018</v>
      </c>
      <c r="F416" s="52" t="s">
        <v>13</v>
      </c>
      <c r="G416" s="53">
        <v>12030</v>
      </c>
      <c r="H416" s="58">
        <v>1</v>
      </c>
      <c r="I416" s="54">
        <f t="shared" si="23"/>
        <v>12030</v>
      </c>
      <c r="J416" s="60">
        <v>1</v>
      </c>
      <c r="K416" s="56">
        <f t="shared" si="24"/>
        <v>12030</v>
      </c>
      <c r="L416" s="1"/>
    </row>
    <row r="417" spans="1:12" ht="30">
      <c r="A417" s="995">
        <v>409</v>
      </c>
      <c r="B417" s="940">
        <v>49</v>
      </c>
      <c r="C417" s="65" t="s">
        <v>241</v>
      </c>
      <c r="D417" s="57"/>
      <c r="E417" s="58">
        <v>2018</v>
      </c>
      <c r="F417" s="52" t="s">
        <v>189</v>
      </c>
      <c r="G417" s="53">
        <v>2310</v>
      </c>
      <c r="H417" s="58">
        <v>30</v>
      </c>
      <c r="I417" s="54">
        <f t="shared" si="23"/>
        <v>69300</v>
      </c>
      <c r="J417" s="60">
        <v>30</v>
      </c>
      <c r="K417" s="56">
        <f t="shared" si="24"/>
        <v>69300</v>
      </c>
      <c r="L417" s="1"/>
    </row>
    <row r="418" spans="1:12" ht="30">
      <c r="A418" s="995">
        <v>410</v>
      </c>
      <c r="B418" s="940">
        <v>50</v>
      </c>
      <c r="C418" s="65" t="s">
        <v>242</v>
      </c>
      <c r="D418" s="57"/>
      <c r="E418" s="58">
        <v>2018</v>
      </c>
      <c r="F418" s="52" t="s">
        <v>13</v>
      </c>
      <c r="G418" s="53">
        <v>300</v>
      </c>
      <c r="H418" s="58">
        <v>10</v>
      </c>
      <c r="I418" s="54">
        <f t="shared" si="23"/>
        <v>3000</v>
      </c>
      <c r="J418" s="60">
        <v>10</v>
      </c>
      <c r="K418" s="56">
        <f t="shared" si="24"/>
        <v>3000</v>
      </c>
      <c r="L418" s="1"/>
    </row>
    <row r="419" spans="1:12" ht="45">
      <c r="A419" s="995">
        <v>411</v>
      </c>
      <c r="B419" s="940">
        <v>51</v>
      </c>
      <c r="C419" s="65" t="s">
        <v>362</v>
      </c>
      <c r="D419" s="57"/>
      <c r="E419" s="58">
        <v>2018</v>
      </c>
      <c r="F419" s="52" t="s">
        <v>13</v>
      </c>
      <c r="G419" s="53">
        <v>5300</v>
      </c>
      <c r="H419" s="58">
        <v>1</v>
      </c>
      <c r="I419" s="54">
        <f t="shared" si="23"/>
        <v>5300</v>
      </c>
      <c r="J419" s="60">
        <v>1</v>
      </c>
      <c r="K419" s="56">
        <f t="shared" si="24"/>
        <v>5300</v>
      </c>
      <c r="L419" s="1"/>
    </row>
    <row r="420" spans="1:12" ht="30">
      <c r="A420" s="995">
        <v>412</v>
      </c>
      <c r="B420" s="940">
        <v>52</v>
      </c>
      <c r="C420" s="65" t="s">
        <v>243</v>
      </c>
      <c r="D420" s="57"/>
      <c r="E420" s="58">
        <v>2018</v>
      </c>
      <c r="F420" s="52" t="s">
        <v>13</v>
      </c>
      <c r="G420" s="53">
        <v>750</v>
      </c>
      <c r="H420" s="58">
        <v>75</v>
      </c>
      <c r="I420" s="54">
        <f t="shared" si="23"/>
        <v>56250</v>
      </c>
      <c r="J420" s="60">
        <v>75</v>
      </c>
      <c r="K420" s="56">
        <f t="shared" si="24"/>
        <v>56250</v>
      </c>
      <c r="L420" s="1"/>
    </row>
    <row r="421" spans="1:12" ht="15.75">
      <c r="A421" s="995">
        <v>413</v>
      </c>
      <c r="B421" s="940">
        <v>53</v>
      </c>
      <c r="C421" s="65" t="s">
        <v>272</v>
      </c>
      <c r="D421" s="57"/>
      <c r="E421" s="58">
        <v>2020</v>
      </c>
      <c r="F421" s="52" t="s">
        <v>13</v>
      </c>
      <c r="G421" s="53">
        <v>2100000</v>
      </c>
      <c r="H421" s="58">
        <v>2</v>
      </c>
      <c r="I421" s="54">
        <f>G421*H421</f>
        <v>4200000</v>
      </c>
      <c r="J421" s="60">
        <v>2</v>
      </c>
      <c r="K421" s="56">
        <f t="shared" si="24"/>
        <v>4200000</v>
      </c>
      <c r="L421" s="1"/>
    </row>
    <row r="422" spans="1:12" ht="15.75">
      <c r="A422" s="995">
        <v>414</v>
      </c>
      <c r="B422" s="940">
        <v>54</v>
      </c>
      <c r="C422" s="65" t="s">
        <v>278</v>
      </c>
      <c r="D422" s="57"/>
      <c r="E422" s="58">
        <v>2021</v>
      </c>
      <c r="F422" s="52" t="s">
        <v>13</v>
      </c>
      <c r="G422" s="53">
        <v>259000</v>
      </c>
      <c r="H422" s="58">
        <v>1</v>
      </c>
      <c r="I422" s="54">
        <f t="shared" si="23"/>
        <v>259000</v>
      </c>
      <c r="J422" s="60">
        <v>1</v>
      </c>
      <c r="K422" s="56">
        <f t="shared" si="24"/>
        <v>259000</v>
      </c>
      <c r="L422" s="1"/>
    </row>
    <row r="423" spans="1:12" ht="31.5">
      <c r="A423" s="995">
        <v>415</v>
      </c>
      <c r="B423" s="940">
        <v>55</v>
      </c>
      <c r="C423" s="35" t="s">
        <v>3784</v>
      </c>
      <c r="D423" s="9"/>
      <c r="E423" s="10">
        <v>2022</v>
      </c>
      <c r="F423" s="10" t="s">
        <v>13</v>
      </c>
      <c r="G423" s="11">
        <v>150000</v>
      </c>
      <c r="H423" s="5">
        <v>2</v>
      </c>
      <c r="I423" s="11">
        <f>G423*H423</f>
        <v>300000</v>
      </c>
      <c r="J423" s="32">
        <v>2</v>
      </c>
      <c r="K423" s="11">
        <f>G423*H423</f>
        <v>300000</v>
      </c>
      <c r="L423" s="1"/>
    </row>
    <row r="424" spans="1:12" ht="15.75">
      <c r="A424" s="420"/>
      <c r="B424" s="940"/>
      <c r="C424" s="66" t="s">
        <v>318</v>
      </c>
      <c r="D424" s="67"/>
      <c r="E424" s="67"/>
      <c r="F424" s="68"/>
      <c r="G424" s="53"/>
      <c r="H424" s="69">
        <f>SUM(H369:H423)</f>
        <v>372</v>
      </c>
      <c r="I424" s="70">
        <f>SUM(I369:I423)</f>
        <v>133645924</v>
      </c>
      <c r="J424" s="71">
        <f>SUM(J369:J423)</f>
        <v>372</v>
      </c>
      <c r="K424" s="72">
        <f>SUM(K369:K423)</f>
        <v>133645924</v>
      </c>
      <c r="L424" s="1"/>
    </row>
    <row r="425" spans="1:12" ht="15.75">
      <c r="A425" s="420"/>
      <c r="B425" s="939"/>
      <c r="C425" s="1074" t="s">
        <v>363</v>
      </c>
      <c r="D425" s="1075"/>
      <c r="E425" s="1075"/>
      <c r="F425" s="1075"/>
      <c r="G425" s="1075"/>
      <c r="H425" s="1075"/>
      <c r="I425" s="1075"/>
      <c r="J425" s="1075"/>
      <c r="K425" s="1076"/>
      <c r="L425" s="48"/>
    </row>
    <row r="426" spans="1:12" ht="15.75">
      <c r="A426" s="420">
        <v>416</v>
      </c>
      <c r="B426" s="938">
        <v>1</v>
      </c>
      <c r="C426" s="62" t="s">
        <v>364</v>
      </c>
      <c r="D426" s="68">
        <v>2017</v>
      </c>
      <c r="E426" s="68">
        <v>2017</v>
      </c>
      <c r="F426" s="68" t="s">
        <v>13</v>
      </c>
      <c r="G426" s="73">
        <v>12440900</v>
      </c>
      <c r="H426" s="68">
        <v>1</v>
      </c>
      <c r="I426" s="73">
        <v>12440900</v>
      </c>
      <c r="J426" s="73">
        <v>1</v>
      </c>
      <c r="K426" s="73">
        <v>12440900</v>
      </c>
      <c r="L426" s="1"/>
    </row>
    <row r="427" spans="1:12" ht="15.75">
      <c r="A427" s="420">
        <v>417</v>
      </c>
      <c r="B427" s="938">
        <v>2</v>
      </c>
      <c r="C427" s="62" t="s">
        <v>365</v>
      </c>
      <c r="D427" s="63">
        <v>1982</v>
      </c>
      <c r="E427" s="63">
        <v>1997</v>
      </c>
      <c r="F427" s="74" t="s">
        <v>13</v>
      </c>
      <c r="G427" s="75">
        <v>90907500</v>
      </c>
      <c r="H427" s="74">
        <v>1</v>
      </c>
      <c r="I427" s="75">
        <f>+H427*G427</f>
        <v>90907500</v>
      </c>
      <c r="J427" s="76">
        <f t="shared" ref="J427:J490" si="25">+H427</f>
        <v>1</v>
      </c>
      <c r="K427" s="56">
        <f t="shared" ref="K427:K490" si="26">G427*H427</f>
        <v>90907500</v>
      </c>
      <c r="L427" s="1"/>
    </row>
    <row r="428" spans="1:12" ht="30">
      <c r="A428" s="420">
        <v>418</v>
      </c>
      <c r="B428" s="938">
        <v>3</v>
      </c>
      <c r="C428" s="62" t="s">
        <v>322</v>
      </c>
      <c r="D428" s="63">
        <v>2017</v>
      </c>
      <c r="E428" s="63">
        <v>2017</v>
      </c>
      <c r="F428" s="74" t="s">
        <v>120</v>
      </c>
      <c r="G428" s="75">
        <f>28.8*1000</f>
        <v>28800</v>
      </c>
      <c r="H428" s="74">
        <v>144</v>
      </c>
      <c r="I428" s="75">
        <f>+H428*G428</f>
        <v>4147200</v>
      </c>
      <c r="J428" s="76">
        <f t="shared" si="25"/>
        <v>144</v>
      </c>
      <c r="K428" s="56">
        <f t="shared" si="26"/>
        <v>4147200</v>
      </c>
      <c r="L428" s="1"/>
    </row>
    <row r="429" spans="1:12" ht="30">
      <c r="A429" s="995">
        <v>419</v>
      </c>
      <c r="B429" s="938">
        <v>4</v>
      </c>
      <c r="C429" s="62" t="s">
        <v>366</v>
      </c>
      <c r="D429" s="63">
        <v>1997</v>
      </c>
      <c r="E429" s="63">
        <v>1997</v>
      </c>
      <c r="F429" s="74" t="s">
        <v>13</v>
      </c>
      <c r="G429" s="75">
        <f>1683*1000</f>
        <v>1683000</v>
      </c>
      <c r="H429" s="74">
        <v>1</v>
      </c>
      <c r="I429" s="75">
        <v>1683000</v>
      </c>
      <c r="J429" s="76">
        <f t="shared" si="25"/>
        <v>1</v>
      </c>
      <c r="K429" s="56">
        <f t="shared" si="26"/>
        <v>1683000</v>
      </c>
      <c r="L429" s="1"/>
    </row>
    <row r="430" spans="1:12" ht="15.75">
      <c r="A430" s="995">
        <v>420</v>
      </c>
      <c r="B430" s="938">
        <v>5</v>
      </c>
      <c r="C430" s="62" t="s">
        <v>367</v>
      </c>
      <c r="D430" s="63">
        <v>1997</v>
      </c>
      <c r="E430" s="63">
        <v>1997</v>
      </c>
      <c r="F430" s="74" t="s">
        <v>13</v>
      </c>
      <c r="G430" s="75">
        <f>2340.8*1000</f>
        <v>2340800</v>
      </c>
      <c r="H430" s="74">
        <v>1</v>
      </c>
      <c r="I430" s="75">
        <v>2340800</v>
      </c>
      <c r="J430" s="76">
        <f t="shared" si="25"/>
        <v>1</v>
      </c>
      <c r="K430" s="56">
        <f t="shared" si="26"/>
        <v>2340800</v>
      </c>
      <c r="L430" s="1"/>
    </row>
    <row r="431" spans="1:12" ht="30">
      <c r="A431" s="995">
        <v>421</v>
      </c>
      <c r="B431" s="938">
        <v>6</v>
      </c>
      <c r="C431" s="62" t="s">
        <v>368</v>
      </c>
      <c r="D431" s="63">
        <v>1976</v>
      </c>
      <c r="E431" s="68">
        <v>1997</v>
      </c>
      <c r="F431" s="74" t="s">
        <v>13</v>
      </c>
      <c r="G431" s="75">
        <v>19159900</v>
      </c>
      <c r="H431" s="74">
        <v>1</v>
      </c>
      <c r="I431" s="75">
        <v>27744300</v>
      </c>
      <c r="J431" s="76">
        <f t="shared" si="25"/>
        <v>1</v>
      </c>
      <c r="K431" s="56">
        <f>H431*I431</f>
        <v>27744300</v>
      </c>
      <c r="L431" s="1"/>
    </row>
    <row r="432" spans="1:12" ht="30">
      <c r="A432" s="995">
        <v>422</v>
      </c>
      <c r="B432" s="938">
        <v>7</v>
      </c>
      <c r="C432" s="62" t="s">
        <v>369</v>
      </c>
      <c r="D432" s="63">
        <v>1973</v>
      </c>
      <c r="E432" s="63">
        <v>1997</v>
      </c>
      <c r="F432" s="74" t="s">
        <v>13</v>
      </c>
      <c r="G432" s="75">
        <f>1000*3364.9</f>
        <v>3364900</v>
      </c>
      <c r="H432" s="74">
        <v>1</v>
      </c>
      <c r="I432" s="75">
        <f t="shared" ref="I432:I495" si="27">+H432*G432</f>
        <v>3364900</v>
      </c>
      <c r="J432" s="76">
        <f t="shared" si="25"/>
        <v>1</v>
      </c>
      <c r="K432" s="56">
        <f t="shared" si="26"/>
        <v>3364900</v>
      </c>
      <c r="L432" s="1"/>
    </row>
    <row r="433" spans="1:12" ht="30">
      <c r="A433" s="995">
        <v>423</v>
      </c>
      <c r="B433" s="938">
        <v>8</v>
      </c>
      <c r="C433" s="62" t="s">
        <v>370</v>
      </c>
      <c r="D433" s="63">
        <v>1973</v>
      </c>
      <c r="E433" s="63">
        <v>1997</v>
      </c>
      <c r="F433" s="74" t="s">
        <v>13</v>
      </c>
      <c r="G433" s="75">
        <v>266900</v>
      </c>
      <c r="H433" s="74">
        <v>1</v>
      </c>
      <c r="I433" s="75">
        <v>266900</v>
      </c>
      <c r="J433" s="76">
        <f t="shared" si="25"/>
        <v>1</v>
      </c>
      <c r="K433" s="75">
        <v>266900</v>
      </c>
      <c r="L433" s="1"/>
    </row>
    <row r="434" spans="1:12" ht="15.75">
      <c r="A434" s="995">
        <v>424</v>
      </c>
      <c r="B434" s="938">
        <v>9</v>
      </c>
      <c r="C434" s="62" t="s">
        <v>371</v>
      </c>
      <c r="D434" s="63">
        <v>1982</v>
      </c>
      <c r="E434" s="63">
        <v>1997</v>
      </c>
      <c r="F434" s="74" t="s">
        <v>13</v>
      </c>
      <c r="G434" s="75">
        <f>1000*40580</f>
        <v>40580000</v>
      </c>
      <c r="H434" s="74">
        <v>1</v>
      </c>
      <c r="I434" s="75">
        <f t="shared" si="27"/>
        <v>40580000</v>
      </c>
      <c r="J434" s="76">
        <f t="shared" si="25"/>
        <v>1</v>
      </c>
      <c r="K434" s="56">
        <f t="shared" si="26"/>
        <v>40580000</v>
      </c>
      <c r="L434" s="77"/>
    </row>
    <row r="435" spans="1:12" ht="15.75">
      <c r="A435" s="995">
        <v>425</v>
      </c>
      <c r="B435" s="938">
        <v>10</v>
      </c>
      <c r="C435" s="62" t="s">
        <v>372</v>
      </c>
      <c r="D435" s="63">
        <v>1975</v>
      </c>
      <c r="E435" s="63">
        <v>1997</v>
      </c>
      <c r="F435" s="74" t="s">
        <v>13</v>
      </c>
      <c r="G435" s="75">
        <v>25205140</v>
      </c>
      <c r="H435" s="74">
        <v>1</v>
      </c>
      <c r="I435" s="75">
        <f t="shared" si="27"/>
        <v>25205140</v>
      </c>
      <c r="J435" s="76">
        <f t="shared" si="25"/>
        <v>1</v>
      </c>
      <c r="K435" s="56">
        <f t="shared" si="26"/>
        <v>25205140</v>
      </c>
      <c r="L435" s="77"/>
    </row>
    <row r="436" spans="1:12" ht="15.75">
      <c r="A436" s="995">
        <v>426</v>
      </c>
      <c r="B436" s="938">
        <v>11</v>
      </c>
      <c r="C436" s="62" t="s">
        <v>373</v>
      </c>
      <c r="D436" s="63">
        <v>1985</v>
      </c>
      <c r="E436" s="63">
        <v>1997</v>
      </c>
      <c r="F436" s="74" t="s">
        <v>13</v>
      </c>
      <c r="G436" s="75">
        <f>1000*168.38</f>
        <v>168380</v>
      </c>
      <c r="H436" s="74">
        <v>1</v>
      </c>
      <c r="I436" s="75">
        <f t="shared" si="27"/>
        <v>168380</v>
      </c>
      <c r="J436" s="76">
        <f t="shared" si="25"/>
        <v>1</v>
      </c>
      <c r="K436" s="56">
        <f t="shared" si="26"/>
        <v>168380</v>
      </c>
      <c r="L436" s="77"/>
    </row>
    <row r="437" spans="1:12" ht="15.75">
      <c r="A437" s="995">
        <v>427</v>
      </c>
      <c r="B437" s="938">
        <v>12</v>
      </c>
      <c r="C437" s="62" t="s">
        <v>374</v>
      </c>
      <c r="D437" s="63">
        <v>1985</v>
      </c>
      <c r="E437" s="63">
        <v>1997</v>
      </c>
      <c r="F437" s="74" t="s">
        <v>375</v>
      </c>
      <c r="G437" s="75"/>
      <c r="H437" s="74">
        <v>2</v>
      </c>
      <c r="I437" s="75">
        <f t="shared" si="27"/>
        <v>0</v>
      </c>
      <c r="J437" s="76">
        <f t="shared" si="25"/>
        <v>2</v>
      </c>
      <c r="K437" s="56">
        <f t="shared" si="26"/>
        <v>0</v>
      </c>
      <c r="L437" s="77"/>
    </row>
    <row r="438" spans="1:12" ht="15.75">
      <c r="A438" s="995">
        <v>428</v>
      </c>
      <c r="B438" s="938">
        <v>13</v>
      </c>
      <c r="C438" s="78" t="s">
        <v>376</v>
      </c>
      <c r="D438" s="63">
        <v>1997</v>
      </c>
      <c r="E438" s="63">
        <f t="shared" ref="E438:E444" si="28">+D438</f>
        <v>1997</v>
      </c>
      <c r="F438" s="74" t="s">
        <v>13</v>
      </c>
      <c r="G438" s="75">
        <v>7500</v>
      </c>
      <c r="H438" s="74">
        <v>7</v>
      </c>
      <c r="I438" s="75">
        <f t="shared" si="27"/>
        <v>52500</v>
      </c>
      <c r="J438" s="76">
        <f t="shared" si="25"/>
        <v>7</v>
      </c>
      <c r="K438" s="56">
        <f t="shared" si="26"/>
        <v>52500</v>
      </c>
      <c r="L438" s="77"/>
    </row>
    <row r="439" spans="1:12" ht="15.75">
      <c r="A439" s="995">
        <v>429</v>
      </c>
      <c r="B439" s="938">
        <v>14</v>
      </c>
      <c r="C439" s="78" t="s">
        <v>377</v>
      </c>
      <c r="D439" s="63">
        <v>1997</v>
      </c>
      <c r="E439" s="63">
        <f t="shared" si="28"/>
        <v>1997</v>
      </c>
      <c r="F439" s="74" t="s">
        <v>13</v>
      </c>
      <c r="G439" s="75">
        <v>7500</v>
      </c>
      <c r="H439" s="74">
        <v>5</v>
      </c>
      <c r="I439" s="75">
        <f t="shared" si="27"/>
        <v>37500</v>
      </c>
      <c r="J439" s="76">
        <f t="shared" si="25"/>
        <v>5</v>
      </c>
      <c r="K439" s="56">
        <f t="shared" si="26"/>
        <v>37500</v>
      </c>
      <c r="L439" s="77"/>
    </row>
    <row r="440" spans="1:12" ht="15.75">
      <c r="A440" s="995">
        <v>430</v>
      </c>
      <c r="B440" s="938">
        <v>15</v>
      </c>
      <c r="C440" s="78" t="s">
        <v>378</v>
      </c>
      <c r="D440" s="63">
        <v>1997</v>
      </c>
      <c r="E440" s="63">
        <f t="shared" si="28"/>
        <v>1997</v>
      </c>
      <c r="F440" s="74" t="s">
        <v>13</v>
      </c>
      <c r="G440" s="75">
        <v>12500</v>
      </c>
      <c r="H440" s="74">
        <v>1</v>
      </c>
      <c r="I440" s="75">
        <f t="shared" si="27"/>
        <v>12500</v>
      </c>
      <c r="J440" s="76">
        <f t="shared" si="25"/>
        <v>1</v>
      </c>
      <c r="K440" s="56">
        <f t="shared" si="26"/>
        <v>12500</v>
      </c>
      <c r="L440" s="77"/>
    </row>
    <row r="441" spans="1:12" ht="15.75">
      <c r="A441" s="995">
        <v>431</v>
      </c>
      <c r="B441" s="938">
        <v>16</v>
      </c>
      <c r="C441" s="78" t="s">
        <v>379</v>
      </c>
      <c r="D441" s="63">
        <v>1997</v>
      </c>
      <c r="E441" s="63">
        <f t="shared" si="28"/>
        <v>1997</v>
      </c>
      <c r="F441" s="74" t="s">
        <v>13</v>
      </c>
      <c r="G441" s="75">
        <v>12500</v>
      </c>
      <c r="H441" s="74">
        <v>1</v>
      </c>
      <c r="I441" s="75">
        <f t="shared" si="27"/>
        <v>12500</v>
      </c>
      <c r="J441" s="76">
        <f t="shared" si="25"/>
        <v>1</v>
      </c>
      <c r="K441" s="56">
        <f t="shared" si="26"/>
        <v>12500</v>
      </c>
      <c r="L441" s="77"/>
    </row>
    <row r="442" spans="1:12" ht="15.75">
      <c r="A442" s="995">
        <v>432</v>
      </c>
      <c r="B442" s="938">
        <v>17</v>
      </c>
      <c r="C442" s="78" t="s">
        <v>3783</v>
      </c>
      <c r="D442" s="63">
        <v>1997</v>
      </c>
      <c r="E442" s="63">
        <f t="shared" si="28"/>
        <v>1997</v>
      </c>
      <c r="F442" s="74" t="s">
        <v>120</v>
      </c>
      <c r="G442" s="75">
        <v>7800</v>
      </c>
      <c r="H442" s="74">
        <v>19.399999999999999</v>
      </c>
      <c r="I442" s="75">
        <f t="shared" si="27"/>
        <v>151320</v>
      </c>
      <c r="J442" s="76">
        <f t="shared" si="25"/>
        <v>19.399999999999999</v>
      </c>
      <c r="K442" s="56">
        <f t="shared" si="26"/>
        <v>151320</v>
      </c>
      <c r="L442" s="77"/>
    </row>
    <row r="443" spans="1:12" ht="15.75">
      <c r="A443" s="995">
        <v>433</v>
      </c>
      <c r="B443" s="938">
        <v>18</v>
      </c>
      <c r="C443" s="78" t="s">
        <v>380</v>
      </c>
      <c r="D443" s="63">
        <v>1997</v>
      </c>
      <c r="E443" s="63">
        <f t="shared" si="28"/>
        <v>1997</v>
      </c>
      <c r="F443" s="74" t="s">
        <v>120</v>
      </c>
      <c r="G443" s="75">
        <v>7800</v>
      </c>
      <c r="H443" s="74">
        <v>8</v>
      </c>
      <c r="I443" s="75">
        <f t="shared" si="27"/>
        <v>62400</v>
      </c>
      <c r="J443" s="76">
        <f t="shared" si="25"/>
        <v>8</v>
      </c>
      <c r="K443" s="56">
        <f t="shared" si="26"/>
        <v>62400</v>
      </c>
      <c r="L443" s="77"/>
    </row>
    <row r="444" spans="1:12" ht="15.75">
      <c r="A444" s="995">
        <v>434</v>
      </c>
      <c r="B444" s="938">
        <v>19</v>
      </c>
      <c r="C444" s="78" t="s">
        <v>381</v>
      </c>
      <c r="D444" s="63">
        <v>1997</v>
      </c>
      <c r="E444" s="63">
        <f t="shared" si="28"/>
        <v>1997</v>
      </c>
      <c r="F444" s="74" t="s">
        <v>120</v>
      </c>
      <c r="G444" s="75">
        <v>7800</v>
      </c>
      <c r="H444" s="74">
        <v>12</v>
      </c>
      <c r="I444" s="75">
        <f t="shared" si="27"/>
        <v>93600</v>
      </c>
      <c r="J444" s="76">
        <f t="shared" si="25"/>
        <v>12</v>
      </c>
      <c r="K444" s="56">
        <f t="shared" si="26"/>
        <v>93600</v>
      </c>
      <c r="L444" s="77"/>
    </row>
    <row r="445" spans="1:12" ht="30">
      <c r="A445" s="995">
        <v>435</v>
      </c>
      <c r="B445" s="938">
        <v>20</v>
      </c>
      <c r="C445" s="62" t="s">
        <v>382</v>
      </c>
      <c r="D445" s="63">
        <v>1973</v>
      </c>
      <c r="E445" s="63">
        <v>1997</v>
      </c>
      <c r="F445" s="74" t="s">
        <v>13</v>
      </c>
      <c r="G445" s="75">
        <v>5605100</v>
      </c>
      <c r="H445" s="74">
        <v>1</v>
      </c>
      <c r="I445" s="75">
        <f t="shared" si="27"/>
        <v>5605100</v>
      </c>
      <c r="J445" s="76">
        <f t="shared" si="25"/>
        <v>1</v>
      </c>
      <c r="K445" s="56">
        <f t="shared" si="26"/>
        <v>5605100</v>
      </c>
      <c r="L445" s="77"/>
    </row>
    <row r="446" spans="1:12" ht="30">
      <c r="A446" s="995">
        <v>436</v>
      </c>
      <c r="B446" s="938">
        <v>21</v>
      </c>
      <c r="C446" s="62" t="s">
        <v>383</v>
      </c>
      <c r="D446" s="63">
        <v>1967</v>
      </c>
      <c r="E446" s="63">
        <v>1997</v>
      </c>
      <c r="F446" s="74" t="s">
        <v>120</v>
      </c>
      <c r="G446" s="75"/>
      <c r="H446" s="74">
        <v>2500</v>
      </c>
      <c r="I446" s="75">
        <f t="shared" si="27"/>
        <v>0</v>
      </c>
      <c r="J446" s="76">
        <f t="shared" si="25"/>
        <v>2500</v>
      </c>
      <c r="K446" s="56">
        <f t="shared" si="26"/>
        <v>0</v>
      </c>
      <c r="L446" s="77"/>
    </row>
    <row r="447" spans="1:12" ht="15.75">
      <c r="A447" s="995">
        <v>437</v>
      </c>
      <c r="B447" s="938">
        <v>22</v>
      </c>
      <c r="C447" s="62" t="s">
        <v>384</v>
      </c>
      <c r="D447" s="63">
        <v>1984</v>
      </c>
      <c r="E447" s="63">
        <v>1997</v>
      </c>
      <c r="F447" s="74" t="s">
        <v>13</v>
      </c>
      <c r="G447" s="75">
        <f>1000*13010</f>
        <v>13010000</v>
      </c>
      <c r="H447" s="74">
        <v>1</v>
      </c>
      <c r="I447" s="75">
        <f t="shared" si="27"/>
        <v>13010000</v>
      </c>
      <c r="J447" s="76">
        <f t="shared" si="25"/>
        <v>1</v>
      </c>
      <c r="K447" s="56">
        <f t="shared" si="26"/>
        <v>13010000</v>
      </c>
      <c r="L447" s="77"/>
    </row>
    <row r="448" spans="1:12" ht="45">
      <c r="A448" s="995">
        <v>438</v>
      </c>
      <c r="B448" s="938">
        <v>23</v>
      </c>
      <c r="C448" s="62" t="s">
        <v>385</v>
      </c>
      <c r="D448" s="63">
        <v>1985</v>
      </c>
      <c r="E448" s="63">
        <v>2002</v>
      </c>
      <c r="F448" s="74" t="s">
        <v>386</v>
      </c>
      <c r="G448" s="75">
        <f>1000*7145.9</f>
        <v>7145900</v>
      </c>
      <c r="H448" s="74">
        <v>1</v>
      </c>
      <c r="I448" s="75">
        <f t="shared" si="27"/>
        <v>7145900</v>
      </c>
      <c r="J448" s="76">
        <f t="shared" si="25"/>
        <v>1</v>
      </c>
      <c r="K448" s="56">
        <f t="shared" si="26"/>
        <v>7145900</v>
      </c>
      <c r="L448" s="77"/>
    </row>
    <row r="449" spans="1:12" ht="30">
      <c r="A449" s="995">
        <v>439</v>
      </c>
      <c r="B449" s="938">
        <v>24</v>
      </c>
      <c r="C449" s="62" t="s">
        <v>387</v>
      </c>
      <c r="D449" s="63">
        <v>1997</v>
      </c>
      <c r="E449" s="63">
        <v>1997</v>
      </c>
      <c r="F449" s="74" t="s">
        <v>13</v>
      </c>
      <c r="G449" s="75">
        <v>980000</v>
      </c>
      <c r="H449" s="74">
        <v>1</v>
      </c>
      <c r="I449" s="75">
        <v>980000</v>
      </c>
      <c r="J449" s="76">
        <f t="shared" si="25"/>
        <v>1</v>
      </c>
      <c r="K449" s="75">
        <v>980000</v>
      </c>
      <c r="L449" s="77"/>
    </row>
    <row r="450" spans="1:12" ht="30">
      <c r="A450" s="995">
        <v>440</v>
      </c>
      <c r="B450" s="938">
        <v>25</v>
      </c>
      <c r="C450" s="78" t="s">
        <v>388</v>
      </c>
      <c r="D450" s="63">
        <v>2013</v>
      </c>
      <c r="E450" s="63">
        <v>2017</v>
      </c>
      <c r="F450" s="74" t="s">
        <v>13</v>
      </c>
      <c r="G450" s="75">
        <v>2410000</v>
      </c>
      <c r="H450" s="74">
        <v>1</v>
      </c>
      <c r="I450" s="75">
        <f t="shared" si="27"/>
        <v>2410000</v>
      </c>
      <c r="J450" s="76">
        <f t="shared" si="25"/>
        <v>1</v>
      </c>
      <c r="K450" s="56">
        <f t="shared" si="26"/>
        <v>2410000</v>
      </c>
      <c r="L450" s="77"/>
    </row>
    <row r="451" spans="1:12" ht="15.75">
      <c r="A451" s="995">
        <v>441</v>
      </c>
      <c r="B451" s="938">
        <v>26</v>
      </c>
      <c r="C451" s="62" t="s">
        <v>119</v>
      </c>
      <c r="D451" s="63"/>
      <c r="E451" s="63">
        <v>2011</v>
      </c>
      <c r="F451" s="58" t="s">
        <v>13</v>
      </c>
      <c r="G451" s="75">
        <v>20800</v>
      </c>
      <c r="H451" s="63">
        <v>13</v>
      </c>
      <c r="I451" s="75">
        <f t="shared" si="27"/>
        <v>270400</v>
      </c>
      <c r="J451" s="76">
        <f t="shared" si="25"/>
        <v>13</v>
      </c>
      <c r="K451" s="56">
        <f t="shared" si="26"/>
        <v>270400</v>
      </c>
      <c r="L451" s="77"/>
    </row>
    <row r="452" spans="1:12" ht="15.75">
      <c r="A452" s="995">
        <v>442</v>
      </c>
      <c r="B452" s="938">
        <v>27</v>
      </c>
      <c r="C452" s="62" t="s">
        <v>389</v>
      </c>
      <c r="D452" s="63"/>
      <c r="E452" s="63">
        <v>2005</v>
      </c>
      <c r="F452" s="58" t="s">
        <v>13</v>
      </c>
      <c r="G452" s="75">
        <v>7000</v>
      </c>
      <c r="H452" s="63">
        <v>13</v>
      </c>
      <c r="I452" s="75">
        <f t="shared" si="27"/>
        <v>91000</v>
      </c>
      <c r="J452" s="76">
        <f t="shared" si="25"/>
        <v>13</v>
      </c>
      <c r="K452" s="56">
        <f t="shared" si="26"/>
        <v>91000</v>
      </c>
      <c r="L452" s="77"/>
    </row>
    <row r="453" spans="1:12" ht="15.75">
      <c r="A453" s="995">
        <v>443</v>
      </c>
      <c r="B453" s="938">
        <v>28</v>
      </c>
      <c r="C453" s="79" t="s">
        <v>390</v>
      </c>
      <c r="D453" s="63"/>
      <c r="E453" s="63">
        <v>1994</v>
      </c>
      <c r="F453" s="58" t="s">
        <v>13</v>
      </c>
      <c r="G453" s="75">
        <v>16500</v>
      </c>
      <c r="H453" s="63">
        <v>1</v>
      </c>
      <c r="I453" s="75">
        <f t="shared" si="27"/>
        <v>16500</v>
      </c>
      <c r="J453" s="76">
        <f t="shared" si="25"/>
        <v>1</v>
      </c>
      <c r="K453" s="56">
        <f t="shared" si="26"/>
        <v>16500</v>
      </c>
      <c r="L453" s="77"/>
    </row>
    <row r="454" spans="1:12" ht="15.75">
      <c r="A454" s="995">
        <v>444</v>
      </c>
      <c r="B454" s="938">
        <v>29</v>
      </c>
      <c r="C454" s="62" t="s">
        <v>391</v>
      </c>
      <c r="D454" s="63"/>
      <c r="E454" s="63">
        <v>2017</v>
      </c>
      <c r="F454" s="58" t="s">
        <v>13</v>
      </c>
      <c r="G454" s="75">
        <v>7900</v>
      </c>
      <c r="H454" s="63">
        <v>8</v>
      </c>
      <c r="I454" s="75">
        <f t="shared" si="27"/>
        <v>63200</v>
      </c>
      <c r="J454" s="76">
        <f t="shared" si="25"/>
        <v>8</v>
      </c>
      <c r="K454" s="56">
        <f t="shared" si="26"/>
        <v>63200</v>
      </c>
      <c r="L454" s="77"/>
    </row>
    <row r="455" spans="1:12" ht="15.75">
      <c r="A455" s="995">
        <v>445</v>
      </c>
      <c r="B455" s="938">
        <v>30</v>
      </c>
      <c r="C455" s="62" t="s">
        <v>392</v>
      </c>
      <c r="D455" s="63"/>
      <c r="E455" s="63">
        <v>2011</v>
      </c>
      <c r="F455" s="58" t="s">
        <v>393</v>
      </c>
      <c r="G455" s="75">
        <v>2560</v>
      </c>
      <c r="H455" s="63">
        <v>30.5</v>
      </c>
      <c r="I455" s="75">
        <f t="shared" si="27"/>
        <v>78080</v>
      </c>
      <c r="J455" s="76">
        <f t="shared" si="25"/>
        <v>30.5</v>
      </c>
      <c r="K455" s="56">
        <f t="shared" si="26"/>
        <v>78080</v>
      </c>
      <c r="L455" s="77"/>
    </row>
    <row r="456" spans="1:12" ht="15.75">
      <c r="A456" s="995">
        <v>446</v>
      </c>
      <c r="B456" s="938">
        <v>31</v>
      </c>
      <c r="C456" s="79" t="s">
        <v>394</v>
      </c>
      <c r="D456" s="63"/>
      <c r="E456" s="63">
        <v>2005</v>
      </c>
      <c r="F456" s="58" t="s">
        <v>13</v>
      </c>
      <c r="G456" s="57">
        <v>39000</v>
      </c>
      <c r="H456" s="63">
        <v>2</v>
      </c>
      <c r="I456" s="75">
        <f t="shared" si="27"/>
        <v>78000</v>
      </c>
      <c r="J456" s="76">
        <f t="shared" si="25"/>
        <v>2</v>
      </c>
      <c r="K456" s="56">
        <f t="shared" si="26"/>
        <v>78000</v>
      </c>
      <c r="L456" s="77"/>
    </row>
    <row r="457" spans="1:12" ht="15.75">
      <c r="A457" s="995">
        <v>447</v>
      </c>
      <c r="B457" s="938">
        <v>32</v>
      </c>
      <c r="C457" s="62" t="s">
        <v>395</v>
      </c>
      <c r="D457" s="63"/>
      <c r="E457" s="63">
        <v>2016</v>
      </c>
      <c r="F457" s="58" t="s">
        <v>13</v>
      </c>
      <c r="G457" s="57">
        <v>63200</v>
      </c>
      <c r="H457" s="63">
        <v>1</v>
      </c>
      <c r="I457" s="75">
        <f t="shared" si="27"/>
        <v>63200</v>
      </c>
      <c r="J457" s="76">
        <f t="shared" si="25"/>
        <v>1</v>
      </c>
      <c r="K457" s="56">
        <f t="shared" si="26"/>
        <v>63200</v>
      </c>
      <c r="L457" s="77"/>
    </row>
    <row r="458" spans="1:12" ht="15.75">
      <c r="A458" s="995">
        <v>448</v>
      </c>
      <c r="B458" s="938">
        <v>33</v>
      </c>
      <c r="C458" s="62" t="s">
        <v>396</v>
      </c>
      <c r="D458" s="63"/>
      <c r="E458" s="63">
        <v>2016</v>
      </c>
      <c r="F458" s="58" t="s">
        <v>13</v>
      </c>
      <c r="G458" s="57">
        <v>48980</v>
      </c>
      <c r="H458" s="63">
        <v>1</v>
      </c>
      <c r="I458" s="75">
        <f t="shared" si="27"/>
        <v>48980</v>
      </c>
      <c r="J458" s="76">
        <f t="shared" si="25"/>
        <v>1</v>
      </c>
      <c r="K458" s="56">
        <f t="shared" si="26"/>
        <v>48980</v>
      </c>
      <c r="L458" s="77"/>
    </row>
    <row r="459" spans="1:12" ht="15.75">
      <c r="A459" s="995">
        <v>449</v>
      </c>
      <c r="B459" s="938">
        <v>34</v>
      </c>
      <c r="C459" s="62" t="s">
        <v>397</v>
      </c>
      <c r="D459" s="63"/>
      <c r="E459" s="63">
        <v>1994</v>
      </c>
      <c r="F459" s="58" t="s">
        <v>13</v>
      </c>
      <c r="G459" s="57">
        <v>52000</v>
      </c>
      <c r="H459" s="63">
        <v>1</v>
      </c>
      <c r="I459" s="75">
        <f t="shared" si="27"/>
        <v>52000</v>
      </c>
      <c r="J459" s="76">
        <f t="shared" si="25"/>
        <v>1</v>
      </c>
      <c r="K459" s="56">
        <f t="shared" si="26"/>
        <v>52000</v>
      </c>
      <c r="L459" s="77"/>
    </row>
    <row r="460" spans="1:12" ht="15.75">
      <c r="A460" s="995">
        <v>450</v>
      </c>
      <c r="B460" s="938">
        <v>35</v>
      </c>
      <c r="C460" s="80" t="s">
        <v>398</v>
      </c>
      <c r="D460" s="81"/>
      <c r="E460" s="81">
        <v>2012</v>
      </c>
      <c r="F460" s="58" t="s">
        <v>13</v>
      </c>
      <c r="G460" s="57">
        <v>29250</v>
      </c>
      <c r="H460" s="81">
        <v>4</v>
      </c>
      <c r="I460" s="75">
        <f t="shared" si="27"/>
        <v>117000</v>
      </c>
      <c r="J460" s="76">
        <f t="shared" si="25"/>
        <v>4</v>
      </c>
      <c r="K460" s="56">
        <f t="shared" si="26"/>
        <v>117000</v>
      </c>
      <c r="L460" s="77"/>
    </row>
    <row r="461" spans="1:12" ht="15.75">
      <c r="A461" s="995">
        <v>451</v>
      </c>
      <c r="B461" s="938">
        <v>36</v>
      </c>
      <c r="C461" s="80" t="s">
        <v>399</v>
      </c>
      <c r="D461" s="81"/>
      <c r="E461" s="81">
        <v>2012</v>
      </c>
      <c r="F461" s="58" t="s">
        <v>13</v>
      </c>
      <c r="G461" s="57">
        <v>31200</v>
      </c>
      <c r="H461" s="81">
        <v>1</v>
      </c>
      <c r="I461" s="75">
        <f t="shared" si="27"/>
        <v>31200</v>
      </c>
      <c r="J461" s="76">
        <f t="shared" si="25"/>
        <v>1</v>
      </c>
      <c r="K461" s="56">
        <f t="shared" si="26"/>
        <v>31200</v>
      </c>
      <c r="L461" s="77"/>
    </row>
    <row r="462" spans="1:12" ht="15.75">
      <c r="A462" s="995">
        <v>452</v>
      </c>
      <c r="B462" s="938">
        <v>37</v>
      </c>
      <c r="C462" s="80" t="s">
        <v>400</v>
      </c>
      <c r="D462" s="81"/>
      <c r="E462" s="81">
        <v>2012</v>
      </c>
      <c r="F462" s="58" t="s">
        <v>13</v>
      </c>
      <c r="G462" s="57">
        <v>39000</v>
      </c>
      <c r="H462" s="81">
        <v>1</v>
      </c>
      <c r="I462" s="75">
        <f t="shared" si="27"/>
        <v>39000</v>
      </c>
      <c r="J462" s="76">
        <f t="shared" si="25"/>
        <v>1</v>
      </c>
      <c r="K462" s="56">
        <f t="shared" si="26"/>
        <v>39000</v>
      </c>
      <c r="L462" s="77"/>
    </row>
    <row r="463" spans="1:12" ht="15.75">
      <c r="A463" s="995">
        <v>453</v>
      </c>
      <c r="B463" s="938">
        <v>38</v>
      </c>
      <c r="C463" s="80" t="s">
        <v>401</v>
      </c>
      <c r="D463" s="81"/>
      <c r="E463" s="81">
        <v>2017</v>
      </c>
      <c r="F463" s="58" t="s">
        <v>13</v>
      </c>
      <c r="G463" s="82">
        <v>158790</v>
      </c>
      <c r="H463" s="81">
        <v>1</v>
      </c>
      <c r="I463" s="75">
        <f t="shared" si="27"/>
        <v>158790</v>
      </c>
      <c r="J463" s="76">
        <f t="shared" si="25"/>
        <v>1</v>
      </c>
      <c r="K463" s="56">
        <f t="shared" si="26"/>
        <v>158790</v>
      </c>
      <c r="L463" s="77"/>
    </row>
    <row r="464" spans="1:12" ht="15.75">
      <c r="A464" s="995">
        <v>454</v>
      </c>
      <c r="B464" s="938">
        <v>39</v>
      </c>
      <c r="C464" s="62" t="s">
        <v>402</v>
      </c>
      <c r="D464" s="63"/>
      <c r="E464" s="63">
        <v>2017</v>
      </c>
      <c r="F464" s="58" t="s">
        <v>13</v>
      </c>
      <c r="G464" s="57">
        <v>276500</v>
      </c>
      <c r="H464" s="63">
        <v>1</v>
      </c>
      <c r="I464" s="75">
        <f t="shared" si="27"/>
        <v>276500</v>
      </c>
      <c r="J464" s="76">
        <f t="shared" si="25"/>
        <v>1</v>
      </c>
      <c r="K464" s="56">
        <f t="shared" si="26"/>
        <v>276500</v>
      </c>
      <c r="L464" s="77"/>
    </row>
    <row r="465" spans="1:12" ht="30">
      <c r="A465" s="995">
        <v>455</v>
      </c>
      <c r="B465" s="938">
        <v>40</v>
      </c>
      <c r="C465" s="62" t="s">
        <v>403</v>
      </c>
      <c r="D465" s="63"/>
      <c r="E465" s="63">
        <v>2016</v>
      </c>
      <c r="F465" s="58" t="s">
        <v>13</v>
      </c>
      <c r="G465" s="57">
        <v>7900</v>
      </c>
      <c r="H465" s="63">
        <v>1</v>
      </c>
      <c r="I465" s="75">
        <f t="shared" si="27"/>
        <v>7900</v>
      </c>
      <c r="J465" s="76">
        <f t="shared" si="25"/>
        <v>1</v>
      </c>
      <c r="K465" s="56">
        <f t="shared" si="26"/>
        <v>7900</v>
      </c>
      <c r="L465" s="77"/>
    </row>
    <row r="466" spans="1:12" ht="15.75">
      <c r="A466" s="995">
        <v>456</v>
      </c>
      <c r="B466" s="938">
        <v>41</v>
      </c>
      <c r="C466" s="62" t="s">
        <v>298</v>
      </c>
      <c r="D466" s="63"/>
      <c r="E466" s="63">
        <v>2014</v>
      </c>
      <c r="F466" s="58" t="s">
        <v>13</v>
      </c>
      <c r="G466" s="57">
        <v>31200</v>
      </c>
      <c r="H466" s="63">
        <v>1</v>
      </c>
      <c r="I466" s="75">
        <f t="shared" si="27"/>
        <v>31200</v>
      </c>
      <c r="J466" s="76">
        <f t="shared" si="25"/>
        <v>1</v>
      </c>
      <c r="K466" s="56">
        <f t="shared" si="26"/>
        <v>31200</v>
      </c>
      <c r="L466" s="77"/>
    </row>
    <row r="467" spans="1:12" ht="15.75">
      <c r="A467" s="995">
        <v>457</v>
      </c>
      <c r="B467" s="938">
        <v>42</v>
      </c>
      <c r="C467" s="62" t="s">
        <v>404</v>
      </c>
      <c r="D467" s="63"/>
      <c r="E467" s="63">
        <v>2014</v>
      </c>
      <c r="F467" s="58" t="s">
        <v>13</v>
      </c>
      <c r="G467" s="57">
        <v>42900</v>
      </c>
      <c r="H467" s="63">
        <v>2</v>
      </c>
      <c r="I467" s="75">
        <f t="shared" si="27"/>
        <v>85800</v>
      </c>
      <c r="J467" s="76">
        <f t="shared" si="25"/>
        <v>2</v>
      </c>
      <c r="K467" s="56">
        <f t="shared" si="26"/>
        <v>85800</v>
      </c>
      <c r="L467" s="77"/>
    </row>
    <row r="468" spans="1:12" ht="15.75">
      <c r="A468" s="995">
        <v>458</v>
      </c>
      <c r="B468" s="938">
        <v>43</v>
      </c>
      <c r="C468" s="62" t="s">
        <v>405</v>
      </c>
      <c r="D468" s="63"/>
      <c r="E468" s="63">
        <v>1997</v>
      </c>
      <c r="F468" s="58" t="s">
        <v>13</v>
      </c>
      <c r="G468" s="57">
        <v>22000</v>
      </c>
      <c r="H468" s="63">
        <v>6</v>
      </c>
      <c r="I468" s="75">
        <f t="shared" si="27"/>
        <v>132000</v>
      </c>
      <c r="J468" s="76">
        <f t="shared" si="25"/>
        <v>6</v>
      </c>
      <c r="K468" s="56">
        <f t="shared" si="26"/>
        <v>132000</v>
      </c>
      <c r="L468" s="77"/>
    </row>
    <row r="469" spans="1:12" ht="15.75">
      <c r="A469" s="995">
        <v>459</v>
      </c>
      <c r="B469" s="938">
        <v>44</v>
      </c>
      <c r="C469" s="79" t="s">
        <v>406</v>
      </c>
      <c r="D469" s="83"/>
      <c r="E469" s="83">
        <v>2005</v>
      </c>
      <c r="F469" s="58" t="s">
        <v>13</v>
      </c>
      <c r="G469" s="57">
        <v>31200</v>
      </c>
      <c r="H469" s="83">
        <v>1</v>
      </c>
      <c r="I469" s="75">
        <f t="shared" si="27"/>
        <v>31200</v>
      </c>
      <c r="J469" s="76">
        <f t="shared" si="25"/>
        <v>1</v>
      </c>
      <c r="K469" s="56">
        <f t="shared" si="26"/>
        <v>31200</v>
      </c>
      <c r="L469" s="77"/>
    </row>
    <row r="470" spans="1:12" ht="15.75">
      <c r="A470" s="995">
        <v>460</v>
      </c>
      <c r="B470" s="938">
        <v>45</v>
      </c>
      <c r="C470" s="62" t="s">
        <v>407</v>
      </c>
      <c r="D470" s="63"/>
      <c r="E470" s="63">
        <v>2006</v>
      </c>
      <c r="F470" s="58" t="s">
        <v>393</v>
      </c>
      <c r="G470" s="57">
        <v>2600</v>
      </c>
      <c r="H470" s="63">
        <v>3</v>
      </c>
      <c r="I470" s="75">
        <f t="shared" si="27"/>
        <v>7800</v>
      </c>
      <c r="J470" s="76">
        <f t="shared" si="25"/>
        <v>3</v>
      </c>
      <c r="K470" s="56">
        <f t="shared" si="26"/>
        <v>7800</v>
      </c>
      <c r="L470" s="77"/>
    </row>
    <row r="471" spans="1:12" ht="15.75">
      <c r="A471" s="995">
        <v>461</v>
      </c>
      <c r="B471" s="938">
        <v>46</v>
      </c>
      <c r="C471" s="84" t="s">
        <v>408</v>
      </c>
      <c r="D471" s="83"/>
      <c r="E471" s="83">
        <v>2014</v>
      </c>
      <c r="F471" s="58" t="s">
        <v>13</v>
      </c>
      <c r="G471" s="57">
        <v>58500</v>
      </c>
      <c r="H471" s="83">
        <v>1</v>
      </c>
      <c r="I471" s="75">
        <f t="shared" si="27"/>
        <v>58500</v>
      </c>
      <c r="J471" s="76">
        <f t="shared" si="25"/>
        <v>1</v>
      </c>
      <c r="K471" s="56">
        <f t="shared" si="26"/>
        <v>58500</v>
      </c>
      <c r="L471" s="77"/>
    </row>
    <row r="472" spans="1:12" ht="15.75">
      <c r="A472" s="995">
        <v>462</v>
      </c>
      <c r="B472" s="938">
        <v>47</v>
      </c>
      <c r="C472" s="62" t="s">
        <v>257</v>
      </c>
      <c r="D472" s="63"/>
      <c r="E472" s="63">
        <v>2007</v>
      </c>
      <c r="F472" s="58" t="s">
        <v>13</v>
      </c>
      <c r="G472" s="57">
        <v>30720</v>
      </c>
      <c r="H472" s="63">
        <v>1</v>
      </c>
      <c r="I472" s="75">
        <f t="shared" si="27"/>
        <v>30720</v>
      </c>
      <c r="J472" s="76">
        <f t="shared" si="25"/>
        <v>1</v>
      </c>
      <c r="K472" s="56">
        <f t="shared" si="26"/>
        <v>30720</v>
      </c>
      <c r="L472" s="77"/>
    </row>
    <row r="473" spans="1:12" ht="15.75">
      <c r="A473" s="995">
        <v>463</v>
      </c>
      <c r="B473" s="938">
        <v>48</v>
      </c>
      <c r="C473" s="62" t="s">
        <v>409</v>
      </c>
      <c r="D473" s="63"/>
      <c r="E473" s="63">
        <v>2007</v>
      </c>
      <c r="F473" s="58" t="s">
        <v>13</v>
      </c>
      <c r="G473" s="57">
        <v>28600</v>
      </c>
      <c r="H473" s="63">
        <v>1</v>
      </c>
      <c r="I473" s="75">
        <f t="shared" si="27"/>
        <v>28600</v>
      </c>
      <c r="J473" s="76">
        <f t="shared" si="25"/>
        <v>1</v>
      </c>
      <c r="K473" s="56">
        <f t="shared" si="26"/>
        <v>28600</v>
      </c>
      <c r="L473" s="77"/>
    </row>
    <row r="474" spans="1:12" ht="15.75">
      <c r="A474" s="995">
        <v>464</v>
      </c>
      <c r="B474" s="938">
        <v>49</v>
      </c>
      <c r="C474" s="62" t="s">
        <v>410</v>
      </c>
      <c r="D474" s="63"/>
      <c r="E474" s="63">
        <v>2016</v>
      </c>
      <c r="F474" s="58" t="s">
        <v>13</v>
      </c>
      <c r="G474" s="57">
        <v>77420</v>
      </c>
      <c r="H474" s="63">
        <v>1</v>
      </c>
      <c r="I474" s="75">
        <f t="shared" si="27"/>
        <v>77420</v>
      </c>
      <c r="J474" s="76">
        <f t="shared" si="25"/>
        <v>1</v>
      </c>
      <c r="K474" s="56">
        <f t="shared" si="26"/>
        <v>77420</v>
      </c>
      <c r="L474" s="77"/>
    </row>
    <row r="475" spans="1:12" ht="15.75">
      <c r="A475" s="995">
        <v>465</v>
      </c>
      <c r="B475" s="938">
        <v>50</v>
      </c>
      <c r="C475" s="62" t="s">
        <v>411</v>
      </c>
      <c r="D475" s="63"/>
      <c r="E475" s="63">
        <v>2012</v>
      </c>
      <c r="F475" s="58" t="s">
        <v>13</v>
      </c>
      <c r="G475" s="57">
        <v>32500</v>
      </c>
      <c r="H475" s="63">
        <v>1</v>
      </c>
      <c r="I475" s="75">
        <f t="shared" si="27"/>
        <v>32500</v>
      </c>
      <c r="J475" s="76">
        <f t="shared" si="25"/>
        <v>1</v>
      </c>
      <c r="K475" s="56">
        <f t="shared" si="26"/>
        <v>32500</v>
      </c>
      <c r="L475" s="77"/>
    </row>
    <row r="476" spans="1:12" ht="15.75">
      <c r="A476" s="995">
        <v>466</v>
      </c>
      <c r="B476" s="938">
        <v>51</v>
      </c>
      <c r="C476" s="62" t="s">
        <v>412</v>
      </c>
      <c r="D476" s="63"/>
      <c r="E476" s="63">
        <v>1997</v>
      </c>
      <c r="F476" s="58" t="s">
        <v>13</v>
      </c>
      <c r="G476" s="57">
        <v>16000</v>
      </c>
      <c r="H476" s="63">
        <v>1</v>
      </c>
      <c r="I476" s="75">
        <f t="shared" si="27"/>
        <v>16000</v>
      </c>
      <c r="J476" s="76">
        <f t="shared" si="25"/>
        <v>1</v>
      </c>
      <c r="K476" s="56">
        <f t="shared" si="26"/>
        <v>16000</v>
      </c>
      <c r="L476" s="77"/>
    </row>
    <row r="477" spans="1:12" ht="15.75">
      <c r="A477" s="995">
        <v>467</v>
      </c>
      <c r="B477" s="938">
        <v>52</v>
      </c>
      <c r="C477" s="62" t="s">
        <v>413</v>
      </c>
      <c r="D477" s="63"/>
      <c r="E477" s="63">
        <v>2015</v>
      </c>
      <c r="F477" s="58" t="s">
        <v>13</v>
      </c>
      <c r="G477" s="57">
        <v>42900</v>
      </c>
      <c r="H477" s="63">
        <v>1</v>
      </c>
      <c r="I477" s="75">
        <f t="shared" si="27"/>
        <v>42900</v>
      </c>
      <c r="J477" s="76">
        <f t="shared" si="25"/>
        <v>1</v>
      </c>
      <c r="K477" s="56">
        <f t="shared" si="26"/>
        <v>42900</v>
      </c>
      <c r="L477" s="77"/>
    </row>
    <row r="478" spans="1:12" ht="15.75">
      <c r="A478" s="995">
        <v>468</v>
      </c>
      <c r="B478" s="938">
        <v>53</v>
      </c>
      <c r="C478" s="62" t="s">
        <v>414</v>
      </c>
      <c r="D478" s="63"/>
      <c r="E478" s="63">
        <v>2005</v>
      </c>
      <c r="F478" s="58" t="s">
        <v>13</v>
      </c>
      <c r="G478" s="57">
        <v>28000</v>
      </c>
      <c r="H478" s="63">
        <v>1</v>
      </c>
      <c r="I478" s="75">
        <f t="shared" si="27"/>
        <v>28000</v>
      </c>
      <c r="J478" s="76">
        <f t="shared" si="25"/>
        <v>1</v>
      </c>
      <c r="K478" s="56">
        <f t="shared" si="26"/>
        <v>28000</v>
      </c>
      <c r="L478" s="77"/>
    </row>
    <row r="479" spans="1:12" ht="15.75">
      <c r="A479" s="995">
        <v>469</v>
      </c>
      <c r="B479" s="938">
        <v>54</v>
      </c>
      <c r="C479" s="62" t="s">
        <v>399</v>
      </c>
      <c r="D479" s="63"/>
      <c r="E479" s="63">
        <v>1997</v>
      </c>
      <c r="F479" s="58" t="s">
        <v>13</v>
      </c>
      <c r="G479" s="57">
        <v>14300</v>
      </c>
      <c r="H479" s="63">
        <v>1</v>
      </c>
      <c r="I479" s="75">
        <f t="shared" si="27"/>
        <v>14300</v>
      </c>
      <c r="J479" s="76">
        <f t="shared" si="25"/>
        <v>1</v>
      </c>
      <c r="K479" s="56">
        <f t="shared" si="26"/>
        <v>14300</v>
      </c>
      <c r="L479" s="77"/>
    </row>
    <row r="480" spans="1:12" ht="15.75">
      <c r="A480" s="995">
        <v>470</v>
      </c>
      <c r="B480" s="938">
        <v>55</v>
      </c>
      <c r="C480" s="62" t="s">
        <v>415</v>
      </c>
      <c r="D480" s="63"/>
      <c r="E480" s="63">
        <v>2011</v>
      </c>
      <c r="F480" s="58" t="s">
        <v>13</v>
      </c>
      <c r="G480" s="57">
        <v>7000</v>
      </c>
      <c r="H480" s="63">
        <v>26</v>
      </c>
      <c r="I480" s="75">
        <f t="shared" si="27"/>
        <v>182000</v>
      </c>
      <c r="J480" s="76">
        <f t="shared" si="25"/>
        <v>26</v>
      </c>
      <c r="K480" s="56">
        <f t="shared" si="26"/>
        <v>182000</v>
      </c>
      <c r="L480" s="77"/>
    </row>
    <row r="481" spans="1:12" ht="15.75">
      <c r="A481" s="995">
        <v>471</v>
      </c>
      <c r="B481" s="938">
        <v>56</v>
      </c>
      <c r="C481" s="62" t="s">
        <v>416</v>
      </c>
      <c r="D481" s="63"/>
      <c r="E481" s="63">
        <v>2011</v>
      </c>
      <c r="F481" s="58" t="s">
        <v>13</v>
      </c>
      <c r="G481" s="57">
        <v>27950</v>
      </c>
      <c r="H481" s="63">
        <v>1</v>
      </c>
      <c r="I481" s="75">
        <f t="shared" si="27"/>
        <v>27950</v>
      </c>
      <c r="J481" s="76">
        <f t="shared" si="25"/>
        <v>1</v>
      </c>
      <c r="K481" s="56">
        <f t="shared" si="26"/>
        <v>27950</v>
      </c>
      <c r="L481" s="77"/>
    </row>
    <row r="482" spans="1:12" ht="15.75">
      <c r="A482" s="995">
        <v>472</v>
      </c>
      <c r="B482" s="938">
        <v>57</v>
      </c>
      <c r="C482" s="62" t="s">
        <v>417</v>
      </c>
      <c r="D482" s="63"/>
      <c r="E482" s="63">
        <v>2014</v>
      </c>
      <c r="F482" s="58" t="s">
        <v>13</v>
      </c>
      <c r="G482" s="57">
        <v>20800</v>
      </c>
      <c r="H482" s="63">
        <v>2</v>
      </c>
      <c r="I482" s="75">
        <f t="shared" si="27"/>
        <v>41600</v>
      </c>
      <c r="J482" s="76">
        <f t="shared" si="25"/>
        <v>2</v>
      </c>
      <c r="K482" s="56">
        <f t="shared" si="26"/>
        <v>41600</v>
      </c>
      <c r="L482" s="77"/>
    </row>
    <row r="483" spans="1:12" ht="15.75">
      <c r="A483" s="995">
        <v>473</v>
      </c>
      <c r="B483" s="938">
        <v>58</v>
      </c>
      <c r="C483" s="79" t="s">
        <v>406</v>
      </c>
      <c r="D483" s="83"/>
      <c r="E483" s="83">
        <v>2005</v>
      </c>
      <c r="F483" s="58" t="s">
        <v>13</v>
      </c>
      <c r="G483" s="57">
        <v>31200</v>
      </c>
      <c r="H483" s="83">
        <v>2</v>
      </c>
      <c r="I483" s="75">
        <f t="shared" si="27"/>
        <v>62400</v>
      </c>
      <c r="J483" s="76">
        <f t="shared" si="25"/>
        <v>2</v>
      </c>
      <c r="K483" s="56">
        <f t="shared" si="26"/>
        <v>62400</v>
      </c>
      <c r="L483" s="77"/>
    </row>
    <row r="484" spans="1:12" ht="15.75">
      <c r="A484" s="995">
        <v>474</v>
      </c>
      <c r="B484" s="938">
        <v>59</v>
      </c>
      <c r="C484" s="79" t="s">
        <v>418</v>
      </c>
      <c r="D484" s="83"/>
      <c r="E484" s="83">
        <v>1997</v>
      </c>
      <c r="F484" s="58" t="s">
        <v>13</v>
      </c>
      <c r="G484" s="57">
        <v>15000</v>
      </c>
      <c r="H484" s="83">
        <v>1</v>
      </c>
      <c r="I484" s="75">
        <f t="shared" si="27"/>
        <v>15000</v>
      </c>
      <c r="J484" s="76">
        <f t="shared" si="25"/>
        <v>1</v>
      </c>
      <c r="K484" s="56">
        <f t="shared" si="26"/>
        <v>15000</v>
      </c>
      <c r="L484" s="77"/>
    </row>
    <row r="485" spans="1:12" ht="30">
      <c r="A485" s="995">
        <v>475</v>
      </c>
      <c r="B485" s="938">
        <v>60</v>
      </c>
      <c r="C485" s="62" t="s">
        <v>403</v>
      </c>
      <c r="D485" s="63"/>
      <c r="E485" s="63">
        <v>2014</v>
      </c>
      <c r="F485" s="58" t="s">
        <v>13</v>
      </c>
      <c r="G485" s="57">
        <v>6500</v>
      </c>
      <c r="H485" s="63">
        <v>1</v>
      </c>
      <c r="I485" s="75">
        <f t="shared" si="27"/>
        <v>6500</v>
      </c>
      <c r="J485" s="76">
        <f t="shared" si="25"/>
        <v>1</v>
      </c>
      <c r="K485" s="56">
        <f t="shared" si="26"/>
        <v>6500</v>
      </c>
      <c r="L485" s="77"/>
    </row>
    <row r="486" spans="1:12" ht="15.75">
      <c r="A486" s="995">
        <v>476</v>
      </c>
      <c r="B486" s="938">
        <v>61</v>
      </c>
      <c r="C486" s="62" t="s">
        <v>298</v>
      </c>
      <c r="D486" s="63"/>
      <c r="E486" s="63">
        <v>2014</v>
      </c>
      <c r="F486" s="58" t="s">
        <v>13</v>
      </c>
      <c r="G486" s="57">
        <v>31200</v>
      </c>
      <c r="H486" s="63">
        <v>1</v>
      </c>
      <c r="I486" s="75">
        <f t="shared" si="27"/>
        <v>31200</v>
      </c>
      <c r="J486" s="76">
        <f t="shared" si="25"/>
        <v>1</v>
      </c>
      <c r="K486" s="56">
        <f t="shared" si="26"/>
        <v>31200</v>
      </c>
      <c r="L486" s="77"/>
    </row>
    <row r="487" spans="1:12" ht="15.75">
      <c r="A487" s="995">
        <v>477</v>
      </c>
      <c r="B487" s="938">
        <v>62</v>
      </c>
      <c r="C487" s="62" t="s">
        <v>404</v>
      </c>
      <c r="D487" s="63"/>
      <c r="E487" s="63">
        <v>2014</v>
      </c>
      <c r="F487" s="58" t="s">
        <v>13</v>
      </c>
      <c r="G487" s="57">
        <v>42900</v>
      </c>
      <c r="H487" s="63">
        <v>1</v>
      </c>
      <c r="I487" s="75">
        <f t="shared" si="27"/>
        <v>42900</v>
      </c>
      <c r="J487" s="76">
        <f t="shared" si="25"/>
        <v>1</v>
      </c>
      <c r="K487" s="56">
        <f t="shared" si="26"/>
        <v>42900</v>
      </c>
      <c r="L487" s="77"/>
    </row>
    <row r="488" spans="1:12" ht="15.75">
      <c r="A488" s="995">
        <v>478</v>
      </c>
      <c r="B488" s="938">
        <v>63</v>
      </c>
      <c r="C488" s="62" t="s">
        <v>419</v>
      </c>
      <c r="D488" s="63"/>
      <c r="E488" s="63">
        <v>2014</v>
      </c>
      <c r="F488" s="58" t="s">
        <v>13</v>
      </c>
      <c r="G488" s="57">
        <v>7000</v>
      </c>
      <c r="H488" s="63">
        <v>2</v>
      </c>
      <c r="I488" s="75">
        <f t="shared" si="27"/>
        <v>14000</v>
      </c>
      <c r="J488" s="76">
        <f t="shared" si="25"/>
        <v>2</v>
      </c>
      <c r="K488" s="56">
        <f t="shared" si="26"/>
        <v>14000</v>
      </c>
      <c r="L488" s="77"/>
    </row>
    <row r="489" spans="1:12" ht="15.75">
      <c r="A489" s="995">
        <v>479</v>
      </c>
      <c r="B489" s="938">
        <v>64</v>
      </c>
      <c r="C489" s="62" t="s">
        <v>420</v>
      </c>
      <c r="D489" s="63"/>
      <c r="E489" s="63">
        <v>2017</v>
      </c>
      <c r="F489" s="58" t="s">
        <v>13</v>
      </c>
      <c r="G489" s="57">
        <v>77420</v>
      </c>
      <c r="H489" s="63">
        <v>1</v>
      </c>
      <c r="I489" s="75">
        <f t="shared" si="27"/>
        <v>77420</v>
      </c>
      <c r="J489" s="76">
        <f t="shared" si="25"/>
        <v>1</v>
      </c>
      <c r="K489" s="56">
        <f t="shared" si="26"/>
        <v>77420</v>
      </c>
      <c r="L489" s="77"/>
    </row>
    <row r="490" spans="1:12" ht="15.75">
      <c r="A490" s="995">
        <v>480</v>
      </c>
      <c r="B490" s="938">
        <v>65</v>
      </c>
      <c r="C490" s="62" t="s">
        <v>421</v>
      </c>
      <c r="D490" s="63"/>
      <c r="E490" s="63">
        <v>2014</v>
      </c>
      <c r="F490" s="58" t="s">
        <v>13</v>
      </c>
      <c r="G490" s="57">
        <v>135000</v>
      </c>
      <c r="H490" s="63">
        <v>1</v>
      </c>
      <c r="I490" s="75">
        <f t="shared" si="27"/>
        <v>135000</v>
      </c>
      <c r="J490" s="76">
        <f t="shared" si="25"/>
        <v>1</v>
      </c>
      <c r="K490" s="56">
        <f t="shared" si="26"/>
        <v>135000</v>
      </c>
      <c r="L490" s="77"/>
    </row>
    <row r="491" spans="1:12" ht="30">
      <c r="A491" s="995">
        <v>481</v>
      </c>
      <c r="B491" s="938">
        <v>66</v>
      </c>
      <c r="C491" s="62" t="s">
        <v>403</v>
      </c>
      <c r="D491" s="63"/>
      <c r="E491" s="63">
        <v>2014</v>
      </c>
      <c r="F491" s="58" t="s">
        <v>13</v>
      </c>
      <c r="G491" s="57">
        <v>6500</v>
      </c>
      <c r="H491" s="63">
        <v>1</v>
      </c>
      <c r="I491" s="75">
        <f t="shared" si="27"/>
        <v>6500</v>
      </c>
      <c r="J491" s="76">
        <f t="shared" ref="J491:J501" si="29">+H491</f>
        <v>1</v>
      </c>
      <c r="K491" s="56">
        <f t="shared" ref="K491:K522" si="30">G491*H491</f>
        <v>6500</v>
      </c>
      <c r="L491" s="77"/>
    </row>
    <row r="492" spans="1:12" ht="15.75">
      <c r="A492" s="995">
        <v>482</v>
      </c>
      <c r="B492" s="938">
        <v>67</v>
      </c>
      <c r="C492" s="62" t="s">
        <v>298</v>
      </c>
      <c r="D492" s="63"/>
      <c r="E492" s="63">
        <v>2014</v>
      </c>
      <c r="F492" s="58" t="s">
        <v>13</v>
      </c>
      <c r="G492" s="57">
        <v>31200</v>
      </c>
      <c r="H492" s="63">
        <v>2</v>
      </c>
      <c r="I492" s="75">
        <f t="shared" si="27"/>
        <v>62400</v>
      </c>
      <c r="J492" s="76">
        <f t="shared" si="29"/>
        <v>2</v>
      </c>
      <c r="K492" s="56">
        <f t="shared" si="30"/>
        <v>62400</v>
      </c>
      <c r="L492" s="77"/>
    </row>
    <row r="493" spans="1:12" ht="15.75">
      <c r="A493" s="995">
        <v>483</v>
      </c>
      <c r="B493" s="938">
        <v>68</v>
      </c>
      <c r="C493" s="62" t="s">
        <v>411</v>
      </c>
      <c r="D493" s="63"/>
      <c r="E493" s="63">
        <v>2012</v>
      </c>
      <c r="F493" s="58" t="s">
        <v>13</v>
      </c>
      <c r="G493" s="57">
        <v>27300</v>
      </c>
      <c r="H493" s="63">
        <v>1</v>
      </c>
      <c r="I493" s="75">
        <f t="shared" si="27"/>
        <v>27300</v>
      </c>
      <c r="J493" s="76">
        <f t="shared" si="29"/>
        <v>1</v>
      </c>
      <c r="K493" s="56">
        <f t="shared" si="30"/>
        <v>27300</v>
      </c>
      <c r="L493" s="77"/>
    </row>
    <row r="494" spans="1:12" ht="15.75">
      <c r="A494" s="995">
        <v>484</v>
      </c>
      <c r="B494" s="938">
        <v>69</v>
      </c>
      <c r="C494" s="62" t="s">
        <v>419</v>
      </c>
      <c r="D494" s="63"/>
      <c r="E494" s="63">
        <v>2014</v>
      </c>
      <c r="F494" s="58" t="s">
        <v>13</v>
      </c>
      <c r="G494" s="57">
        <v>7000</v>
      </c>
      <c r="H494" s="63">
        <v>2</v>
      </c>
      <c r="I494" s="75">
        <f t="shared" si="27"/>
        <v>14000</v>
      </c>
      <c r="J494" s="76">
        <f t="shared" si="29"/>
        <v>2</v>
      </c>
      <c r="K494" s="56">
        <f t="shared" si="30"/>
        <v>14000</v>
      </c>
      <c r="L494" s="77"/>
    </row>
    <row r="495" spans="1:12" ht="15.75">
      <c r="A495" s="995">
        <v>485</v>
      </c>
      <c r="B495" s="938">
        <v>70</v>
      </c>
      <c r="C495" s="62" t="s">
        <v>401</v>
      </c>
      <c r="D495" s="63"/>
      <c r="E495" s="63">
        <v>2014</v>
      </c>
      <c r="F495" s="58" t="s">
        <v>13</v>
      </c>
      <c r="G495" s="57">
        <v>125000</v>
      </c>
      <c r="H495" s="63">
        <v>1</v>
      </c>
      <c r="I495" s="75">
        <f t="shared" si="27"/>
        <v>125000</v>
      </c>
      <c r="J495" s="76">
        <f t="shared" si="29"/>
        <v>1</v>
      </c>
      <c r="K495" s="56">
        <f t="shared" si="30"/>
        <v>125000</v>
      </c>
      <c r="L495" s="77"/>
    </row>
    <row r="496" spans="1:12" ht="15.75">
      <c r="A496" s="995">
        <v>486</v>
      </c>
      <c r="B496" s="938">
        <v>71</v>
      </c>
      <c r="C496" s="62" t="s">
        <v>301</v>
      </c>
      <c r="D496" s="63"/>
      <c r="E496" s="63">
        <v>2011</v>
      </c>
      <c r="F496" s="58" t="s">
        <v>13</v>
      </c>
      <c r="G496" s="57">
        <v>58500</v>
      </c>
      <c r="H496" s="63">
        <v>3</v>
      </c>
      <c r="I496" s="75">
        <f t="shared" ref="I496:I522" si="31">+H496*G496</f>
        <v>175500</v>
      </c>
      <c r="J496" s="76">
        <f t="shared" si="29"/>
        <v>3</v>
      </c>
      <c r="K496" s="56">
        <f t="shared" si="30"/>
        <v>175500</v>
      </c>
      <c r="L496" s="77"/>
    </row>
    <row r="497" spans="1:12" ht="15.75">
      <c r="A497" s="995">
        <v>487</v>
      </c>
      <c r="B497" s="938">
        <v>72</v>
      </c>
      <c r="C497" s="62" t="s">
        <v>422</v>
      </c>
      <c r="D497" s="63"/>
      <c r="E497" s="63">
        <v>2014</v>
      </c>
      <c r="F497" s="58" t="s">
        <v>13</v>
      </c>
      <c r="G497" s="57">
        <v>31200</v>
      </c>
      <c r="H497" s="63">
        <v>1</v>
      </c>
      <c r="I497" s="75">
        <f t="shared" si="31"/>
        <v>31200</v>
      </c>
      <c r="J497" s="76">
        <f t="shared" si="29"/>
        <v>1</v>
      </c>
      <c r="K497" s="56">
        <f t="shared" si="30"/>
        <v>31200</v>
      </c>
      <c r="L497" s="77"/>
    </row>
    <row r="498" spans="1:12" ht="15.75">
      <c r="A498" s="995">
        <v>488</v>
      </c>
      <c r="B498" s="938">
        <v>73</v>
      </c>
      <c r="C498" s="62" t="s">
        <v>419</v>
      </c>
      <c r="D498" s="63"/>
      <c r="E498" s="63">
        <v>2014</v>
      </c>
      <c r="F498" s="58" t="s">
        <v>13</v>
      </c>
      <c r="G498" s="57">
        <v>7000</v>
      </c>
      <c r="H498" s="63">
        <v>2</v>
      </c>
      <c r="I498" s="75">
        <f t="shared" si="31"/>
        <v>14000</v>
      </c>
      <c r="J498" s="76">
        <f t="shared" si="29"/>
        <v>2</v>
      </c>
      <c r="K498" s="56">
        <f t="shared" si="30"/>
        <v>14000</v>
      </c>
      <c r="L498" s="77"/>
    </row>
    <row r="499" spans="1:12" ht="15.75">
      <c r="A499" s="995">
        <v>489</v>
      </c>
      <c r="B499" s="938">
        <v>74</v>
      </c>
      <c r="C499" s="62" t="s">
        <v>401</v>
      </c>
      <c r="D499" s="63"/>
      <c r="E499" s="63">
        <v>2017</v>
      </c>
      <c r="F499" s="58" t="s">
        <v>13</v>
      </c>
      <c r="G499" s="57">
        <v>216855</v>
      </c>
      <c r="H499" s="63">
        <v>1</v>
      </c>
      <c r="I499" s="75">
        <f t="shared" si="31"/>
        <v>216855</v>
      </c>
      <c r="J499" s="76">
        <f t="shared" si="29"/>
        <v>1</v>
      </c>
      <c r="K499" s="56">
        <f t="shared" si="30"/>
        <v>216855</v>
      </c>
      <c r="L499" s="77"/>
    </row>
    <row r="500" spans="1:12" ht="15.75">
      <c r="A500" s="995">
        <v>490</v>
      </c>
      <c r="B500" s="938">
        <v>75</v>
      </c>
      <c r="C500" s="62" t="s">
        <v>257</v>
      </c>
      <c r="D500" s="63"/>
      <c r="E500" s="63">
        <v>2011</v>
      </c>
      <c r="F500" s="58" t="s">
        <v>13</v>
      </c>
      <c r="G500" s="57">
        <v>31200</v>
      </c>
      <c r="H500" s="63">
        <v>1</v>
      </c>
      <c r="I500" s="75">
        <f t="shared" si="31"/>
        <v>31200</v>
      </c>
      <c r="J500" s="76">
        <f t="shared" si="29"/>
        <v>1</v>
      </c>
      <c r="K500" s="56">
        <f t="shared" si="30"/>
        <v>31200</v>
      </c>
      <c r="L500" s="77"/>
    </row>
    <row r="501" spans="1:12" ht="15.75">
      <c r="A501" s="995">
        <v>491</v>
      </c>
      <c r="B501" s="938">
        <v>76</v>
      </c>
      <c r="C501" s="62" t="s">
        <v>423</v>
      </c>
      <c r="D501" s="63"/>
      <c r="E501" s="63">
        <v>2017</v>
      </c>
      <c r="F501" s="58" t="s">
        <v>13</v>
      </c>
      <c r="G501" s="57">
        <v>79000</v>
      </c>
      <c r="H501" s="63">
        <v>1</v>
      </c>
      <c r="I501" s="75">
        <f t="shared" si="31"/>
        <v>79000</v>
      </c>
      <c r="J501" s="76">
        <f t="shared" si="29"/>
        <v>1</v>
      </c>
      <c r="K501" s="56">
        <f t="shared" si="30"/>
        <v>79000</v>
      </c>
      <c r="L501" s="77"/>
    </row>
    <row r="502" spans="1:12" ht="15.75">
      <c r="A502" s="995">
        <v>492</v>
      </c>
      <c r="B502" s="938">
        <v>77</v>
      </c>
      <c r="C502" s="62" t="s">
        <v>424</v>
      </c>
      <c r="D502" s="63"/>
      <c r="E502" s="63">
        <v>2012</v>
      </c>
      <c r="F502" s="58" t="s">
        <v>13</v>
      </c>
      <c r="G502" s="57">
        <v>96000</v>
      </c>
      <c r="H502" s="63">
        <v>1</v>
      </c>
      <c r="I502" s="75">
        <f t="shared" si="31"/>
        <v>96000</v>
      </c>
      <c r="J502" s="64">
        <v>1</v>
      </c>
      <c r="K502" s="56">
        <f t="shared" si="30"/>
        <v>96000</v>
      </c>
      <c r="L502" s="77"/>
    </row>
    <row r="503" spans="1:12" ht="15.75">
      <c r="A503" s="995">
        <v>493</v>
      </c>
      <c r="B503" s="938">
        <v>78</v>
      </c>
      <c r="C503" s="62" t="s">
        <v>425</v>
      </c>
      <c r="D503" s="63"/>
      <c r="E503" s="63">
        <v>2015</v>
      </c>
      <c r="F503" s="58" t="s">
        <v>13</v>
      </c>
      <c r="G503" s="57">
        <v>99800</v>
      </c>
      <c r="H503" s="63">
        <v>1</v>
      </c>
      <c r="I503" s="75">
        <f t="shared" si="31"/>
        <v>99800</v>
      </c>
      <c r="J503" s="64">
        <v>1</v>
      </c>
      <c r="K503" s="56">
        <f t="shared" si="30"/>
        <v>99800</v>
      </c>
      <c r="L503" s="77"/>
    </row>
    <row r="504" spans="1:12" ht="15.75">
      <c r="A504" s="995">
        <v>494</v>
      </c>
      <c r="B504" s="938">
        <v>79</v>
      </c>
      <c r="C504" s="62" t="s">
        <v>426</v>
      </c>
      <c r="D504" s="63"/>
      <c r="E504" s="63">
        <v>2015</v>
      </c>
      <c r="F504" s="58" t="s">
        <v>13</v>
      </c>
      <c r="G504" s="57">
        <v>110000</v>
      </c>
      <c r="H504" s="63">
        <v>1</v>
      </c>
      <c r="I504" s="75">
        <f t="shared" si="31"/>
        <v>110000</v>
      </c>
      <c r="J504" s="64">
        <v>1</v>
      </c>
      <c r="K504" s="56">
        <f t="shared" si="30"/>
        <v>110000</v>
      </c>
      <c r="L504" s="77"/>
    </row>
    <row r="505" spans="1:12" ht="15.75">
      <c r="A505" s="995">
        <v>495</v>
      </c>
      <c r="B505" s="938">
        <v>80</v>
      </c>
      <c r="C505" s="62" t="s">
        <v>427</v>
      </c>
      <c r="D505" s="63"/>
      <c r="E505" s="63">
        <v>2009</v>
      </c>
      <c r="F505" s="58" t="s">
        <v>13</v>
      </c>
      <c r="G505" s="57">
        <v>297000</v>
      </c>
      <c r="H505" s="63">
        <v>1</v>
      </c>
      <c r="I505" s="75">
        <f t="shared" si="31"/>
        <v>297000</v>
      </c>
      <c r="J505" s="64">
        <v>1</v>
      </c>
      <c r="K505" s="56">
        <f t="shared" si="30"/>
        <v>297000</v>
      </c>
      <c r="L505" s="77"/>
    </row>
    <row r="506" spans="1:12" ht="30">
      <c r="A506" s="995">
        <v>496</v>
      </c>
      <c r="B506" s="938">
        <v>81</v>
      </c>
      <c r="C506" s="62" t="s">
        <v>338</v>
      </c>
      <c r="D506" s="63"/>
      <c r="E506" s="63">
        <v>2016</v>
      </c>
      <c r="F506" s="58" t="s">
        <v>13</v>
      </c>
      <c r="G506" s="57">
        <v>727000</v>
      </c>
      <c r="H506" s="63">
        <v>1</v>
      </c>
      <c r="I506" s="75">
        <f t="shared" si="31"/>
        <v>727000</v>
      </c>
      <c r="J506" s="64">
        <v>1</v>
      </c>
      <c r="K506" s="56">
        <f t="shared" si="30"/>
        <v>727000</v>
      </c>
      <c r="L506" s="77"/>
    </row>
    <row r="507" spans="1:12" ht="15.75">
      <c r="A507" s="995">
        <v>497</v>
      </c>
      <c r="B507" s="938">
        <v>82</v>
      </c>
      <c r="C507" s="62" t="s">
        <v>97</v>
      </c>
      <c r="D507" s="63"/>
      <c r="E507" s="63">
        <v>2016</v>
      </c>
      <c r="F507" s="58" t="s">
        <v>428</v>
      </c>
      <c r="G507" s="57">
        <v>62000</v>
      </c>
      <c r="H507" s="63">
        <v>1</v>
      </c>
      <c r="I507" s="75">
        <f t="shared" si="31"/>
        <v>62000</v>
      </c>
      <c r="J507" s="64">
        <v>1</v>
      </c>
      <c r="K507" s="56">
        <f t="shared" si="30"/>
        <v>62000</v>
      </c>
      <c r="L507" s="77"/>
    </row>
    <row r="508" spans="1:12" ht="15.75">
      <c r="A508" s="995">
        <v>498</v>
      </c>
      <c r="B508" s="938">
        <v>83</v>
      </c>
      <c r="C508" s="62" t="s">
        <v>425</v>
      </c>
      <c r="D508" s="63"/>
      <c r="E508" s="63">
        <v>2017</v>
      </c>
      <c r="F508" s="58" t="s">
        <v>13</v>
      </c>
      <c r="G508" s="57">
        <v>290000</v>
      </c>
      <c r="H508" s="63">
        <v>1</v>
      </c>
      <c r="I508" s="75">
        <f t="shared" si="31"/>
        <v>290000</v>
      </c>
      <c r="J508" s="64">
        <v>1</v>
      </c>
      <c r="K508" s="56">
        <f t="shared" si="30"/>
        <v>290000</v>
      </c>
      <c r="L508" s="77"/>
    </row>
    <row r="509" spans="1:12" ht="15.75">
      <c r="A509" s="995">
        <v>499</v>
      </c>
      <c r="B509" s="938">
        <v>84</v>
      </c>
      <c r="C509" s="62" t="s">
        <v>429</v>
      </c>
      <c r="D509" s="63"/>
      <c r="E509" s="63">
        <v>2017</v>
      </c>
      <c r="F509" s="58" t="s">
        <v>13</v>
      </c>
      <c r="G509" s="57">
        <v>270000</v>
      </c>
      <c r="H509" s="63">
        <v>1</v>
      </c>
      <c r="I509" s="75">
        <f t="shared" si="31"/>
        <v>270000</v>
      </c>
      <c r="J509" s="64">
        <v>1</v>
      </c>
      <c r="K509" s="56">
        <f t="shared" si="30"/>
        <v>270000</v>
      </c>
      <c r="L509" s="77"/>
    </row>
    <row r="510" spans="1:12" ht="45">
      <c r="A510" s="995">
        <v>500</v>
      </c>
      <c r="B510" s="938">
        <v>85</v>
      </c>
      <c r="C510" s="62" t="s">
        <v>357</v>
      </c>
      <c r="D510" s="63"/>
      <c r="E510" s="63">
        <v>2018</v>
      </c>
      <c r="F510" s="58" t="s">
        <v>13</v>
      </c>
      <c r="G510" s="57">
        <v>464000</v>
      </c>
      <c r="H510" s="63">
        <v>1</v>
      </c>
      <c r="I510" s="75">
        <f t="shared" si="31"/>
        <v>464000</v>
      </c>
      <c r="J510" s="64">
        <v>1</v>
      </c>
      <c r="K510" s="56">
        <f t="shared" si="30"/>
        <v>464000</v>
      </c>
      <c r="L510" s="77"/>
    </row>
    <row r="511" spans="1:12" ht="30">
      <c r="A511" s="995">
        <v>501</v>
      </c>
      <c r="B511" s="938">
        <v>86</v>
      </c>
      <c r="C511" s="62" t="s">
        <v>358</v>
      </c>
      <c r="D511" s="63"/>
      <c r="E511" s="63">
        <v>2018</v>
      </c>
      <c r="F511" s="58" t="s">
        <v>13</v>
      </c>
      <c r="G511" s="57">
        <v>52950</v>
      </c>
      <c r="H511" s="63">
        <v>1</v>
      </c>
      <c r="I511" s="75">
        <f t="shared" si="31"/>
        <v>52950</v>
      </c>
      <c r="J511" s="64">
        <v>1</v>
      </c>
      <c r="K511" s="56">
        <f t="shared" si="30"/>
        <v>52950</v>
      </c>
      <c r="L511" s="77"/>
    </row>
    <row r="512" spans="1:12" ht="30">
      <c r="A512" s="995">
        <v>502</v>
      </c>
      <c r="B512" s="938">
        <v>87</v>
      </c>
      <c r="C512" s="62" t="s">
        <v>234</v>
      </c>
      <c r="D512" s="63"/>
      <c r="E512" s="63">
        <v>2018</v>
      </c>
      <c r="F512" s="58" t="s">
        <v>13</v>
      </c>
      <c r="G512" s="57">
        <v>113400</v>
      </c>
      <c r="H512" s="63">
        <v>1</v>
      </c>
      <c r="I512" s="75">
        <f t="shared" si="31"/>
        <v>113400</v>
      </c>
      <c r="J512" s="64">
        <v>1</v>
      </c>
      <c r="K512" s="56">
        <f t="shared" si="30"/>
        <v>113400</v>
      </c>
      <c r="L512" s="77"/>
    </row>
    <row r="513" spans="1:12" ht="45">
      <c r="A513" s="995">
        <v>503</v>
      </c>
      <c r="B513" s="938">
        <v>88</v>
      </c>
      <c r="C513" s="62" t="s">
        <v>237</v>
      </c>
      <c r="D513" s="63"/>
      <c r="E513" s="63">
        <v>2018</v>
      </c>
      <c r="F513" s="58" t="s">
        <v>13</v>
      </c>
      <c r="G513" s="57">
        <v>33120</v>
      </c>
      <c r="H513" s="63">
        <v>1</v>
      </c>
      <c r="I513" s="75">
        <f t="shared" si="31"/>
        <v>33120</v>
      </c>
      <c r="J513" s="64">
        <v>1</v>
      </c>
      <c r="K513" s="56">
        <f t="shared" si="30"/>
        <v>33120</v>
      </c>
      <c r="L513" s="77"/>
    </row>
    <row r="514" spans="1:12" ht="30">
      <c r="A514" s="995">
        <v>504</v>
      </c>
      <c r="B514" s="938">
        <v>89</v>
      </c>
      <c r="C514" s="62" t="s">
        <v>361</v>
      </c>
      <c r="D514" s="63"/>
      <c r="E514" s="63">
        <v>2018</v>
      </c>
      <c r="F514" s="58" t="s">
        <v>13</v>
      </c>
      <c r="G514" s="57">
        <v>12030</v>
      </c>
      <c r="H514" s="63">
        <v>1</v>
      </c>
      <c r="I514" s="75">
        <f t="shared" si="31"/>
        <v>12030</v>
      </c>
      <c r="J514" s="64">
        <v>1</v>
      </c>
      <c r="K514" s="56">
        <f t="shared" si="30"/>
        <v>12030</v>
      </c>
      <c r="L514" s="77"/>
    </row>
    <row r="515" spans="1:12" ht="30">
      <c r="A515" s="995">
        <v>505</v>
      </c>
      <c r="B515" s="938">
        <v>90</v>
      </c>
      <c r="C515" s="62" t="s">
        <v>241</v>
      </c>
      <c r="D515" s="63"/>
      <c r="E515" s="63">
        <v>2018</v>
      </c>
      <c r="F515" s="58" t="s">
        <v>189</v>
      </c>
      <c r="G515" s="57">
        <v>2310</v>
      </c>
      <c r="H515" s="63">
        <v>30</v>
      </c>
      <c r="I515" s="75">
        <f t="shared" si="31"/>
        <v>69300</v>
      </c>
      <c r="J515" s="64">
        <v>30</v>
      </c>
      <c r="K515" s="56">
        <f t="shared" si="30"/>
        <v>69300</v>
      </c>
      <c r="L515" s="77"/>
    </row>
    <row r="516" spans="1:12" ht="30">
      <c r="A516" s="995">
        <v>506</v>
      </c>
      <c r="B516" s="938">
        <v>91</v>
      </c>
      <c r="C516" s="62" t="s">
        <v>242</v>
      </c>
      <c r="D516" s="63"/>
      <c r="E516" s="63">
        <v>2018</v>
      </c>
      <c r="F516" s="58" t="s">
        <v>13</v>
      </c>
      <c r="G516" s="57">
        <v>300</v>
      </c>
      <c r="H516" s="63">
        <v>10</v>
      </c>
      <c r="I516" s="75">
        <f t="shared" si="31"/>
        <v>3000</v>
      </c>
      <c r="J516" s="64">
        <v>10</v>
      </c>
      <c r="K516" s="56">
        <f t="shared" si="30"/>
        <v>3000</v>
      </c>
      <c r="L516" s="77"/>
    </row>
    <row r="517" spans="1:12" ht="45">
      <c r="A517" s="995">
        <v>507</v>
      </c>
      <c r="B517" s="938">
        <v>92</v>
      </c>
      <c r="C517" s="62" t="s">
        <v>362</v>
      </c>
      <c r="D517" s="63"/>
      <c r="E517" s="63">
        <v>2018</v>
      </c>
      <c r="F517" s="58" t="s">
        <v>13</v>
      </c>
      <c r="G517" s="57">
        <v>5300</v>
      </c>
      <c r="H517" s="63">
        <v>1</v>
      </c>
      <c r="I517" s="75">
        <f t="shared" si="31"/>
        <v>5300</v>
      </c>
      <c r="J517" s="64">
        <v>1</v>
      </c>
      <c r="K517" s="56">
        <f t="shared" si="30"/>
        <v>5300</v>
      </c>
      <c r="L517" s="77"/>
    </row>
    <row r="518" spans="1:12" ht="30">
      <c r="A518" s="995">
        <v>508</v>
      </c>
      <c r="B518" s="938">
        <v>93</v>
      </c>
      <c r="C518" s="62" t="s">
        <v>243</v>
      </c>
      <c r="D518" s="63"/>
      <c r="E518" s="63">
        <v>2018</v>
      </c>
      <c r="F518" s="58" t="s">
        <v>13</v>
      </c>
      <c r="G518" s="57">
        <v>750</v>
      </c>
      <c r="H518" s="63">
        <v>75</v>
      </c>
      <c r="I518" s="75">
        <f t="shared" si="31"/>
        <v>56250</v>
      </c>
      <c r="J518" s="64">
        <v>75</v>
      </c>
      <c r="K518" s="56">
        <f t="shared" si="30"/>
        <v>56250</v>
      </c>
      <c r="L518" s="77"/>
    </row>
    <row r="519" spans="1:12" ht="15.75">
      <c r="A519" s="995">
        <v>509</v>
      </c>
      <c r="B519" s="938">
        <v>94</v>
      </c>
      <c r="C519" s="85" t="s">
        <v>278</v>
      </c>
      <c r="D519" s="63"/>
      <c r="E519" s="63">
        <v>2021</v>
      </c>
      <c r="F519" s="58" t="s">
        <v>13</v>
      </c>
      <c r="G519" s="57">
        <v>259000</v>
      </c>
      <c r="H519" s="63">
        <v>2</v>
      </c>
      <c r="I519" s="75">
        <f t="shared" si="31"/>
        <v>518000</v>
      </c>
      <c r="J519" s="64">
        <v>2</v>
      </c>
      <c r="K519" s="56">
        <f t="shared" si="30"/>
        <v>518000</v>
      </c>
      <c r="L519" s="77"/>
    </row>
    <row r="520" spans="1:12" ht="15.75">
      <c r="A520" s="995">
        <v>510</v>
      </c>
      <c r="B520" s="938">
        <v>95</v>
      </c>
      <c r="C520" s="85" t="s">
        <v>285</v>
      </c>
      <c r="D520" s="63"/>
      <c r="E520" s="63">
        <v>2021</v>
      </c>
      <c r="F520" s="58" t="s">
        <v>13</v>
      </c>
      <c r="G520" s="57">
        <v>1130000</v>
      </c>
      <c r="H520" s="63">
        <v>1</v>
      </c>
      <c r="I520" s="75">
        <f t="shared" si="31"/>
        <v>1130000</v>
      </c>
      <c r="J520" s="64">
        <v>1</v>
      </c>
      <c r="K520" s="56">
        <f t="shared" si="30"/>
        <v>1130000</v>
      </c>
      <c r="L520" s="77"/>
    </row>
    <row r="521" spans="1:12" ht="15.75">
      <c r="A521" s="995">
        <v>511</v>
      </c>
      <c r="B521" s="938">
        <v>96</v>
      </c>
      <c r="C521" s="85" t="s">
        <v>430</v>
      </c>
      <c r="D521" s="63"/>
      <c r="E521" s="63">
        <v>2021</v>
      </c>
      <c r="F521" s="58" t="s">
        <v>13</v>
      </c>
      <c r="G521" s="57">
        <v>4000000</v>
      </c>
      <c r="H521" s="63">
        <v>2</v>
      </c>
      <c r="I521" s="75">
        <f t="shared" si="31"/>
        <v>8000000</v>
      </c>
      <c r="J521" s="64">
        <v>2</v>
      </c>
      <c r="K521" s="56">
        <f t="shared" si="30"/>
        <v>8000000</v>
      </c>
      <c r="L521" s="77"/>
    </row>
    <row r="522" spans="1:12" ht="15.75">
      <c r="A522" s="995">
        <v>512</v>
      </c>
      <c r="B522" s="938">
        <v>97</v>
      </c>
      <c r="C522" s="85" t="s">
        <v>431</v>
      </c>
      <c r="D522" s="63">
        <v>2022</v>
      </c>
      <c r="E522" s="63">
        <v>2022</v>
      </c>
      <c r="F522" s="58" t="s">
        <v>13</v>
      </c>
      <c r="G522" s="57">
        <v>261000</v>
      </c>
      <c r="H522" s="63">
        <v>1</v>
      </c>
      <c r="I522" s="75">
        <f t="shared" si="31"/>
        <v>261000</v>
      </c>
      <c r="J522" s="64">
        <v>1</v>
      </c>
      <c r="K522" s="56">
        <f t="shared" si="30"/>
        <v>261000</v>
      </c>
      <c r="L522" s="77"/>
    </row>
    <row r="523" spans="1:12" ht="31.5">
      <c r="A523" s="995">
        <v>513</v>
      </c>
      <c r="B523" s="938">
        <v>98</v>
      </c>
      <c r="C523" s="35" t="s">
        <v>3784</v>
      </c>
      <c r="D523" s="9"/>
      <c r="E523" s="10">
        <v>2022</v>
      </c>
      <c r="F523" s="10" t="s">
        <v>13</v>
      </c>
      <c r="G523" s="11">
        <v>150000</v>
      </c>
      <c r="H523" s="5">
        <v>6</v>
      </c>
      <c r="I523" s="11">
        <f>G523*H523</f>
        <v>900000</v>
      </c>
      <c r="J523" s="32">
        <v>6</v>
      </c>
      <c r="K523" s="11">
        <f>G523*H523</f>
        <v>900000</v>
      </c>
      <c r="L523" s="77"/>
    </row>
    <row r="524" spans="1:12" ht="15.75">
      <c r="A524" s="420"/>
      <c r="B524" s="940"/>
      <c r="C524" s="86" t="s">
        <v>318</v>
      </c>
      <c r="D524" s="67"/>
      <c r="E524" s="67"/>
      <c r="F524" s="67"/>
      <c r="G524" s="53"/>
      <c r="H524" s="87">
        <f>SUM(H426:H523)</f>
        <v>3011.9</v>
      </c>
      <c r="I524" s="70">
        <f>SUM(I426:I523)</f>
        <v>255420105</v>
      </c>
      <c r="J524" s="88">
        <f>SUM(J426:J523)</f>
        <v>3011.9</v>
      </c>
      <c r="K524" s="72">
        <f>SUM(K426:K523)</f>
        <v>255420105</v>
      </c>
      <c r="L524" s="77"/>
    </row>
    <row r="525" spans="1:12" ht="15.75">
      <c r="A525" s="420"/>
      <c r="B525" s="939"/>
      <c r="C525" s="1074" t="s">
        <v>432</v>
      </c>
      <c r="D525" s="1075"/>
      <c r="E525" s="1075"/>
      <c r="F525" s="1075"/>
      <c r="G525" s="1075"/>
      <c r="H525" s="1075"/>
      <c r="I525" s="1075"/>
      <c r="J525" s="1075"/>
      <c r="K525" s="1076"/>
      <c r="L525" s="48"/>
    </row>
    <row r="526" spans="1:12" ht="15.75">
      <c r="A526" s="420">
        <v>514</v>
      </c>
      <c r="B526" s="938">
        <v>1</v>
      </c>
      <c r="C526" s="89" t="s">
        <v>320</v>
      </c>
      <c r="D526" s="90">
        <v>1979</v>
      </c>
      <c r="E526" s="90">
        <v>1980</v>
      </c>
      <c r="F526" s="90" t="s">
        <v>13</v>
      </c>
      <c r="G526" s="59">
        <v>5499893</v>
      </c>
      <c r="H526" s="90">
        <v>1</v>
      </c>
      <c r="I526" s="59">
        <f>G526*H526</f>
        <v>5499893</v>
      </c>
      <c r="J526" s="91">
        <v>1</v>
      </c>
      <c r="K526" s="91">
        <f>I526</f>
        <v>5499893</v>
      </c>
      <c r="L526" s="1"/>
    </row>
    <row r="527" spans="1:12" ht="15.75">
      <c r="A527" s="420">
        <v>515</v>
      </c>
      <c r="B527" s="938">
        <v>2</v>
      </c>
      <c r="C527" s="89" t="s">
        <v>433</v>
      </c>
      <c r="D527" s="90">
        <v>1946</v>
      </c>
      <c r="E527" s="90">
        <v>1997</v>
      </c>
      <c r="F527" s="90" t="s">
        <v>13</v>
      </c>
      <c r="G527" s="979">
        <v>172155219</v>
      </c>
      <c r="H527" s="90">
        <v>1</v>
      </c>
      <c r="I527" s="59">
        <f t="shared" ref="I527:I568" si="32">G527*H527</f>
        <v>172155219</v>
      </c>
      <c r="J527" s="91">
        <v>1</v>
      </c>
      <c r="K527" s="91">
        <f t="shared" ref="K527:K593" si="33">I527</f>
        <v>172155219</v>
      </c>
      <c r="L527" s="1"/>
    </row>
    <row r="528" spans="1:12" ht="15.75">
      <c r="A528" s="420">
        <v>516</v>
      </c>
      <c r="B528" s="938">
        <v>3</v>
      </c>
      <c r="C528" s="89" t="s">
        <v>434</v>
      </c>
      <c r="D528" s="90"/>
      <c r="E528" s="90">
        <v>1970</v>
      </c>
      <c r="F528" s="90" t="s">
        <v>13</v>
      </c>
      <c r="G528" s="59">
        <v>10000</v>
      </c>
      <c r="H528" s="90">
        <v>4</v>
      </c>
      <c r="I528" s="59">
        <f t="shared" si="32"/>
        <v>40000</v>
      </c>
      <c r="J528" s="91">
        <v>4</v>
      </c>
      <c r="K528" s="91">
        <f t="shared" si="33"/>
        <v>40000</v>
      </c>
      <c r="L528" s="1"/>
    </row>
    <row r="529" spans="1:12" ht="15.75">
      <c r="A529" s="995">
        <v>517</v>
      </c>
      <c r="B529" s="938">
        <v>4</v>
      </c>
      <c r="C529" s="89" t="s">
        <v>298</v>
      </c>
      <c r="D529" s="90"/>
      <c r="E529" s="90">
        <v>1980</v>
      </c>
      <c r="F529" s="90" t="s">
        <v>435</v>
      </c>
      <c r="G529" s="59">
        <v>493</v>
      </c>
      <c r="H529" s="90">
        <v>4</v>
      </c>
      <c r="I529" s="59">
        <f t="shared" si="32"/>
        <v>1972</v>
      </c>
      <c r="J529" s="91">
        <v>4</v>
      </c>
      <c r="K529" s="91">
        <f t="shared" si="33"/>
        <v>1972</v>
      </c>
      <c r="L529" s="1"/>
    </row>
    <row r="530" spans="1:12" ht="15.75">
      <c r="A530" s="995">
        <v>518</v>
      </c>
      <c r="B530" s="938">
        <v>5</v>
      </c>
      <c r="C530" s="89" t="s">
        <v>436</v>
      </c>
      <c r="D530" s="90"/>
      <c r="E530" s="90">
        <v>1980</v>
      </c>
      <c r="F530" s="90" t="s">
        <v>13</v>
      </c>
      <c r="G530" s="59">
        <v>500</v>
      </c>
      <c r="H530" s="90">
        <v>3</v>
      </c>
      <c r="I530" s="59">
        <f t="shared" si="32"/>
        <v>1500</v>
      </c>
      <c r="J530" s="91">
        <v>3</v>
      </c>
      <c r="K530" s="91">
        <f t="shared" si="33"/>
        <v>1500</v>
      </c>
      <c r="L530" s="1"/>
    </row>
    <row r="531" spans="1:12" ht="15.75">
      <c r="A531" s="995">
        <v>519</v>
      </c>
      <c r="B531" s="938">
        <v>6</v>
      </c>
      <c r="C531" s="89" t="s">
        <v>437</v>
      </c>
      <c r="D531" s="90">
        <v>1979</v>
      </c>
      <c r="E531" s="90">
        <v>1980</v>
      </c>
      <c r="F531" s="90" t="s">
        <v>13</v>
      </c>
      <c r="G531" s="59">
        <v>1419597</v>
      </c>
      <c r="H531" s="90">
        <v>1</v>
      </c>
      <c r="I531" s="59">
        <f t="shared" si="32"/>
        <v>1419597</v>
      </c>
      <c r="J531" s="91">
        <v>1</v>
      </c>
      <c r="K531" s="91">
        <f t="shared" si="33"/>
        <v>1419597</v>
      </c>
      <c r="L531" s="1"/>
    </row>
    <row r="532" spans="1:12" ht="15.75">
      <c r="A532" s="995">
        <v>520</v>
      </c>
      <c r="B532" s="938">
        <v>7</v>
      </c>
      <c r="C532" s="89" t="s">
        <v>438</v>
      </c>
      <c r="D532" s="90">
        <v>1968</v>
      </c>
      <c r="E532" s="90">
        <v>1970</v>
      </c>
      <c r="F532" s="90" t="s">
        <v>13</v>
      </c>
      <c r="G532" s="59">
        <v>100000</v>
      </c>
      <c r="H532" s="90">
        <v>1</v>
      </c>
      <c r="I532" s="59">
        <f t="shared" si="32"/>
        <v>100000</v>
      </c>
      <c r="J532" s="91">
        <v>1</v>
      </c>
      <c r="K532" s="91">
        <f t="shared" si="33"/>
        <v>100000</v>
      </c>
      <c r="L532" s="1"/>
    </row>
    <row r="533" spans="1:12" ht="15.75">
      <c r="A533" s="995">
        <v>521</v>
      </c>
      <c r="B533" s="938">
        <v>8</v>
      </c>
      <c r="C533" s="89" t="s">
        <v>317</v>
      </c>
      <c r="D533" s="90"/>
      <c r="E533" s="90">
        <v>2005</v>
      </c>
      <c r="F533" s="90" t="s">
        <v>13</v>
      </c>
      <c r="G533" s="59">
        <v>100000</v>
      </c>
      <c r="H533" s="90">
        <v>1</v>
      </c>
      <c r="I533" s="59">
        <f t="shared" si="32"/>
        <v>100000</v>
      </c>
      <c r="J533" s="91">
        <v>1</v>
      </c>
      <c r="K533" s="91">
        <f t="shared" si="33"/>
        <v>100000</v>
      </c>
      <c r="L533" s="1"/>
    </row>
    <row r="534" spans="1:12" ht="15.75">
      <c r="A534" s="995">
        <v>522</v>
      </c>
      <c r="B534" s="938">
        <v>9</v>
      </c>
      <c r="C534" s="89" t="s">
        <v>439</v>
      </c>
      <c r="D534" s="90"/>
      <c r="E534" s="90">
        <v>2007</v>
      </c>
      <c r="F534" s="90" t="s">
        <v>13</v>
      </c>
      <c r="G534" s="59">
        <v>10000</v>
      </c>
      <c r="H534" s="90">
        <v>1</v>
      </c>
      <c r="I534" s="59">
        <f t="shared" si="32"/>
        <v>10000</v>
      </c>
      <c r="J534" s="91">
        <v>1</v>
      </c>
      <c r="K534" s="91">
        <f t="shared" si="33"/>
        <v>10000</v>
      </c>
      <c r="L534" s="1"/>
    </row>
    <row r="535" spans="1:12" ht="15.75">
      <c r="A535" s="995">
        <v>523</v>
      </c>
      <c r="B535" s="938">
        <v>10</v>
      </c>
      <c r="C535" s="89" t="s">
        <v>440</v>
      </c>
      <c r="D535" s="90"/>
      <c r="E535" s="90">
        <v>2009</v>
      </c>
      <c r="F535" s="90" t="s">
        <v>13</v>
      </c>
      <c r="G535" s="59">
        <v>83200</v>
      </c>
      <c r="H535" s="90">
        <v>1</v>
      </c>
      <c r="I535" s="59">
        <f t="shared" si="32"/>
        <v>83200</v>
      </c>
      <c r="J535" s="91">
        <v>1</v>
      </c>
      <c r="K535" s="91">
        <f t="shared" si="33"/>
        <v>83200</v>
      </c>
      <c r="L535" s="1"/>
    </row>
    <row r="536" spans="1:12" ht="15.75">
      <c r="A536" s="995">
        <v>524</v>
      </c>
      <c r="B536" s="938">
        <v>11</v>
      </c>
      <c r="C536" s="89" t="s">
        <v>441</v>
      </c>
      <c r="D536" s="90"/>
      <c r="E536" s="90">
        <v>2009</v>
      </c>
      <c r="F536" s="90" t="s">
        <v>13</v>
      </c>
      <c r="G536" s="59">
        <v>6500</v>
      </c>
      <c r="H536" s="90">
        <v>1</v>
      </c>
      <c r="I536" s="59">
        <f t="shared" si="32"/>
        <v>6500</v>
      </c>
      <c r="J536" s="91">
        <v>1</v>
      </c>
      <c r="K536" s="91">
        <f t="shared" si="33"/>
        <v>6500</v>
      </c>
      <c r="L536" s="1"/>
    </row>
    <row r="537" spans="1:12" ht="15.75">
      <c r="A537" s="995">
        <v>525</v>
      </c>
      <c r="B537" s="938">
        <v>12</v>
      </c>
      <c r="C537" s="89" t="s">
        <v>442</v>
      </c>
      <c r="D537" s="90"/>
      <c r="E537" s="90">
        <v>2009</v>
      </c>
      <c r="F537" s="90" t="s">
        <v>13</v>
      </c>
      <c r="G537" s="59">
        <v>8125</v>
      </c>
      <c r="H537" s="90">
        <v>12</v>
      </c>
      <c r="I537" s="59">
        <f t="shared" si="32"/>
        <v>97500</v>
      </c>
      <c r="J537" s="91">
        <v>12</v>
      </c>
      <c r="K537" s="91">
        <f t="shared" si="33"/>
        <v>97500</v>
      </c>
      <c r="L537" s="1"/>
    </row>
    <row r="538" spans="1:12" ht="15.75">
      <c r="A538" s="995">
        <v>526</v>
      </c>
      <c r="B538" s="938">
        <v>13</v>
      </c>
      <c r="C538" s="89" t="s">
        <v>443</v>
      </c>
      <c r="D538" s="90"/>
      <c r="E538" s="90">
        <v>2009</v>
      </c>
      <c r="F538" s="90" t="s">
        <v>13</v>
      </c>
      <c r="G538" s="59">
        <v>26650</v>
      </c>
      <c r="H538" s="90">
        <v>1</v>
      </c>
      <c r="I538" s="59">
        <f t="shared" si="32"/>
        <v>26650</v>
      </c>
      <c r="J538" s="91">
        <v>1</v>
      </c>
      <c r="K538" s="91">
        <f t="shared" si="33"/>
        <v>26650</v>
      </c>
      <c r="L538" s="1"/>
    </row>
    <row r="539" spans="1:12" ht="15.75">
      <c r="A539" s="995">
        <v>527</v>
      </c>
      <c r="B539" s="938">
        <v>14</v>
      </c>
      <c r="C539" s="89" t="s">
        <v>298</v>
      </c>
      <c r="D539" s="90"/>
      <c r="E539" s="90">
        <v>2009</v>
      </c>
      <c r="F539" s="90" t="s">
        <v>13</v>
      </c>
      <c r="G539" s="59">
        <v>32500</v>
      </c>
      <c r="H539" s="90">
        <v>1</v>
      </c>
      <c r="I539" s="59">
        <f t="shared" si="32"/>
        <v>32500</v>
      </c>
      <c r="J539" s="91">
        <v>1</v>
      </c>
      <c r="K539" s="91">
        <f t="shared" si="33"/>
        <v>32500</v>
      </c>
      <c r="L539" s="1"/>
    </row>
    <row r="540" spans="1:12" ht="15.75">
      <c r="A540" s="995">
        <v>528</v>
      </c>
      <c r="B540" s="938">
        <v>15</v>
      </c>
      <c r="C540" s="89" t="s">
        <v>444</v>
      </c>
      <c r="D540" s="90"/>
      <c r="E540" s="90">
        <v>2009</v>
      </c>
      <c r="F540" s="90" t="s">
        <v>13</v>
      </c>
      <c r="G540" s="59">
        <v>10000</v>
      </c>
      <c r="H540" s="90">
        <v>1</v>
      </c>
      <c r="I540" s="59">
        <f t="shared" si="32"/>
        <v>10000</v>
      </c>
      <c r="J540" s="91">
        <v>1</v>
      </c>
      <c r="K540" s="91">
        <f t="shared" si="33"/>
        <v>10000</v>
      </c>
      <c r="L540" s="1"/>
    </row>
    <row r="541" spans="1:12" ht="15.75">
      <c r="A541" s="995">
        <v>529</v>
      </c>
      <c r="B541" s="938">
        <v>16</v>
      </c>
      <c r="C541" s="89" t="s">
        <v>445</v>
      </c>
      <c r="D541" s="90"/>
      <c r="E541" s="90">
        <v>2009</v>
      </c>
      <c r="F541" s="90" t="s">
        <v>13</v>
      </c>
      <c r="G541" s="59">
        <v>11050</v>
      </c>
      <c r="H541" s="90">
        <v>2</v>
      </c>
      <c r="I541" s="59">
        <f t="shared" si="32"/>
        <v>22100</v>
      </c>
      <c r="J541" s="91">
        <v>2</v>
      </c>
      <c r="K541" s="91">
        <f t="shared" si="33"/>
        <v>22100</v>
      </c>
      <c r="L541" s="1"/>
    </row>
    <row r="542" spans="1:12" ht="15.75">
      <c r="A542" s="995">
        <v>530</v>
      </c>
      <c r="B542" s="938">
        <v>17</v>
      </c>
      <c r="C542" s="89" t="s">
        <v>446</v>
      </c>
      <c r="D542" s="90"/>
      <c r="E542" s="90">
        <v>2009</v>
      </c>
      <c r="F542" s="90" t="s">
        <v>13</v>
      </c>
      <c r="G542" s="59">
        <v>29250</v>
      </c>
      <c r="H542" s="90">
        <v>1</v>
      </c>
      <c r="I542" s="59">
        <f t="shared" si="32"/>
        <v>29250</v>
      </c>
      <c r="J542" s="91">
        <v>1</v>
      </c>
      <c r="K542" s="91">
        <f t="shared" si="33"/>
        <v>29250</v>
      </c>
      <c r="L542" s="1"/>
    </row>
    <row r="543" spans="1:12" ht="15.75">
      <c r="A543" s="995">
        <v>531</v>
      </c>
      <c r="B543" s="938">
        <v>18</v>
      </c>
      <c r="C543" s="89" t="s">
        <v>447</v>
      </c>
      <c r="D543" s="90"/>
      <c r="E543" s="90">
        <v>2009</v>
      </c>
      <c r="F543" s="90" t="s">
        <v>435</v>
      </c>
      <c r="G543" s="59">
        <v>40000</v>
      </c>
      <c r="H543" s="90">
        <v>1</v>
      </c>
      <c r="I543" s="59">
        <f t="shared" si="32"/>
        <v>40000</v>
      </c>
      <c r="J543" s="91">
        <v>1</v>
      </c>
      <c r="K543" s="91">
        <f t="shared" si="33"/>
        <v>40000</v>
      </c>
      <c r="L543" s="1"/>
    </row>
    <row r="544" spans="1:12" ht="15.75">
      <c r="A544" s="995">
        <v>532</v>
      </c>
      <c r="B544" s="938">
        <v>19</v>
      </c>
      <c r="C544" s="89" t="s">
        <v>282</v>
      </c>
      <c r="D544" s="90"/>
      <c r="E544" s="90">
        <v>2010</v>
      </c>
      <c r="F544" s="90" t="s">
        <v>13</v>
      </c>
      <c r="G544" s="59">
        <v>21138</v>
      </c>
      <c r="H544" s="90">
        <v>1</v>
      </c>
      <c r="I544" s="59">
        <f t="shared" si="32"/>
        <v>21138</v>
      </c>
      <c r="J544" s="91">
        <v>1</v>
      </c>
      <c r="K544" s="91">
        <f t="shared" si="33"/>
        <v>21138</v>
      </c>
      <c r="L544" s="1"/>
    </row>
    <row r="545" spans="1:12" ht="15.75">
      <c r="A545" s="995">
        <v>533</v>
      </c>
      <c r="B545" s="938">
        <v>20</v>
      </c>
      <c r="C545" s="89" t="s">
        <v>448</v>
      </c>
      <c r="D545" s="90"/>
      <c r="E545" s="90">
        <v>2010</v>
      </c>
      <c r="F545" s="90" t="s">
        <v>13</v>
      </c>
      <c r="G545" s="59">
        <v>16000</v>
      </c>
      <c r="H545" s="90">
        <v>3</v>
      </c>
      <c r="I545" s="59">
        <f t="shared" si="32"/>
        <v>48000</v>
      </c>
      <c r="J545" s="91">
        <v>3</v>
      </c>
      <c r="K545" s="91">
        <f t="shared" si="33"/>
        <v>48000</v>
      </c>
      <c r="L545" s="1"/>
    </row>
    <row r="546" spans="1:12" ht="15.75">
      <c r="A546" s="995">
        <v>534</v>
      </c>
      <c r="B546" s="938">
        <v>21</v>
      </c>
      <c r="C546" s="89" t="s">
        <v>449</v>
      </c>
      <c r="D546" s="90"/>
      <c r="E546" s="90">
        <v>2011</v>
      </c>
      <c r="F546" s="90" t="s">
        <v>13</v>
      </c>
      <c r="G546" s="59">
        <v>100000</v>
      </c>
      <c r="H546" s="90">
        <v>1</v>
      </c>
      <c r="I546" s="59">
        <f t="shared" si="32"/>
        <v>100000</v>
      </c>
      <c r="J546" s="91">
        <v>1</v>
      </c>
      <c r="K546" s="91">
        <f t="shared" si="33"/>
        <v>100000</v>
      </c>
      <c r="L546" s="1"/>
    </row>
    <row r="547" spans="1:12" ht="15.75">
      <c r="A547" s="995">
        <v>535</v>
      </c>
      <c r="B547" s="938">
        <v>22</v>
      </c>
      <c r="C547" s="89" t="s">
        <v>450</v>
      </c>
      <c r="D547" s="90"/>
      <c r="E547" s="90">
        <v>2011</v>
      </c>
      <c r="F547" s="90" t="s">
        <v>13</v>
      </c>
      <c r="G547" s="59">
        <v>25000</v>
      </c>
      <c r="H547" s="90">
        <v>1</v>
      </c>
      <c r="I547" s="59">
        <f t="shared" si="32"/>
        <v>25000</v>
      </c>
      <c r="J547" s="91">
        <v>1</v>
      </c>
      <c r="K547" s="91">
        <f t="shared" si="33"/>
        <v>25000</v>
      </c>
      <c r="L547" s="1"/>
    </row>
    <row r="548" spans="1:12" ht="15.75">
      <c r="A548" s="995">
        <v>536</v>
      </c>
      <c r="B548" s="938">
        <v>23</v>
      </c>
      <c r="C548" s="89" t="s">
        <v>451</v>
      </c>
      <c r="D548" s="90"/>
      <c r="E548" s="90">
        <v>2011</v>
      </c>
      <c r="F548" s="90" t="s">
        <v>13</v>
      </c>
      <c r="G548" s="59">
        <v>40000</v>
      </c>
      <c r="H548" s="90">
        <v>1</v>
      </c>
      <c r="I548" s="59">
        <f t="shared" si="32"/>
        <v>40000</v>
      </c>
      <c r="J548" s="91">
        <v>1</v>
      </c>
      <c r="K548" s="91">
        <f t="shared" si="33"/>
        <v>40000</v>
      </c>
      <c r="L548" s="1"/>
    </row>
    <row r="549" spans="1:12" ht="15.75">
      <c r="A549" s="995">
        <v>537</v>
      </c>
      <c r="B549" s="938">
        <v>24</v>
      </c>
      <c r="C549" s="89" t="s">
        <v>452</v>
      </c>
      <c r="D549" s="90"/>
      <c r="E549" s="90">
        <v>2011</v>
      </c>
      <c r="F549" s="90" t="s">
        <v>13</v>
      </c>
      <c r="G549" s="59">
        <v>27300</v>
      </c>
      <c r="H549" s="90">
        <v>1</v>
      </c>
      <c r="I549" s="59">
        <f t="shared" si="32"/>
        <v>27300</v>
      </c>
      <c r="J549" s="91">
        <v>1</v>
      </c>
      <c r="K549" s="91">
        <f t="shared" si="33"/>
        <v>27300</v>
      </c>
      <c r="L549" s="1"/>
    </row>
    <row r="550" spans="1:12" ht="15.75">
      <c r="A550" s="995">
        <v>538</v>
      </c>
      <c r="B550" s="938">
        <v>25</v>
      </c>
      <c r="C550" s="89" t="s">
        <v>453</v>
      </c>
      <c r="D550" s="90"/>
      <c r="E550" s="90">
        <v>2011</v>
      </c>
      <c r="F550" s="90" t="s">
        <v>13</v>
      </c>
      <c r="G550" s="59">
        <v>14950</v>
      </c>
      <c r="H550" s="90">
        <v>2</v>
      </c>
      <c r="I550" s="59">
        <f t="shared" si="32"/>
        <v>29900</v>
      </c>
      <c r="J550" s="91">
        <v>2</v>
      </c>
      <c r="K550" s="91">
        <f t="shared" si="33"/>
        <v>29900</v>
      </c>
      <c r="L550" s="1"/>
    </row>
    <row r="551" spans="1:12" ht="15.75">
      <c r="A551" s="995">
        <v>539</v>
      </c>
      <c r="B551" s="938">
        <v>26</v>
      </c>
      <c r="C551" s="89" t="s">
        <v>454</v>
      </c>
      <c r="D551" s="90"/>
      <c r="E551" s="90">
        <v>2011</v>
      </c>
      <c r="F551" s="90" t="s">
        <v>13</v>
      </c>
      <c r="G551" s="59">
        <v>39000</v>
      </c>
      <c r="H551" s="90">
        <v>1</v>
      </c>
      <c r="I551" s="59">
        <f t="shared" si="32"/>
        <v>39000</v>
      </c>
      <c r="J551" s="91">
        <v>1</v>
      </c>
      <c r="K551" s="91">
        <f t="shared" si="33"/>
        <v>39000</v>
      </c>
      <c r="L551" s="1"/>
    </row>
    <row r="552" spans="1:12" ht="15.75">
      <c r="A552" s="995">
        <v>540</v>
      </c>
      <c r="B552" s="938">
        <v>27</v>
      </c>
      <c r="C552" s="89" t="s">
        <v>455</v>
      </c>
      <c r="D552" s="90"/>
      <c r="E552" s="90">
        <v>2011</v>
      </c>
      <c r="F552" s="90" t="s">
        <v>13</v>
      </c>
      <c r="G552" s="59">
        <v>4224</v>
      </c>
      <c r="H552" s="90">
        <v>1</v>
      </c>
      <c r="I552" s="59">
        <f t="shared" si="32"/>
        <v>4224</v>
      </c>
      <c r="J552" s="91">
        <v>1</v>
      </c>
      <c r="K552" s="91">
        <f t="shared" si="33"/>
        <v>4224</v>
      </c>
      <c r="L552" s="1"/>
    </row>
    <row r="553" spans="1:12" ht="15.75">
      <c r="A553" s="995">
        <v>541</v>
      </c>
      <c r="B553" s="938">
        <v>28</v>
      </c>
      <c r="C553" s="89" t="s">
        <v>456</v>
      </c>
      <c r="D553" s="90"/>
      <c r="E553" s="90">
        <v>2011</v>
      </c>
      <c r="F553" s="90" t="s">
        <v>13</v>
      </c>
      <c r="G553" s="59">
        <v>51200</v>
      </c>
      <c r="H553" s="90">
        <v>1</v>
      </c>
      <c r="I553" s="59">
        <f t="shared" si="32"/>
        <v>51200</v>
      </c>
      <c r="J553" s="91">
        <v>1</v>
      </c>
      <c r="K553" s="91">
        <f t="shared" si="33"/>
        <v>51200</v>
      </c>
      <c r="L553" s="1"/>
    </row>
    <row r="554" spans="1:12" ht="15.75">
      <c r="A554" s="995">
        <v>542</v>
      </c>
      <c r="B554" s="938">
        <v>29</v>
      </c>
      <c r="C554" s="89" t="s">
        <v>457</v>
      </c>
      <c r="D554" s="90">
        <v>2011</v>
      </c>
      <c r="E554" s="90">
        <v>2011</v>
      </c>
      <c r="F554" s="90" t="s">
        <v>13</v>
      </c>
      <c r="G554" s="59">
        <v>1712000</v>
      </c>
      <c r="H554" s="90">
        <v>1</v>
      </c>
      <c r="I554" s="59">
        <f t="shared" si="32"/>
        <v>1712000</v>
      </c>
      <c r="J554" s="91">
        <v>1</v>
      </c>
      <c r="K554" s="91">
        <f t="shared" si="33"/>
        <v>1712000</v>
      </c>
      <c r="L554" s="1"/>
    </row>
    <row r="555" spans="1:12" ht="15.75">
      <c r="A555" s="995">
        <v>543</v>
      </c>
      <c r="B555" s="938">
        <v>30</v>
      </c>
      <c r="C555" s="89" t="s">
        <v>458</v>
      </c>
      <c r="D555" s="90"/>
      <c r="E555" s="90">
        <v>1975</v>
      </c>
      <c r="F555" s="90" t="s">
        <v>13</v>
      </c>
      <c r="G555" s="59">
        <v>38</v>
      </c>
      <c r="H555" s="90">
        <v>1</v>
      </c>
      <c r="I555" s="59">
        <f t="shared" si="32"/>
        <v>38</v>
      </c>
      <c r="J555" s="91">
        <v>1</v>
      </c>
      <c r="K555" s="91">
        <f t="shared" si="33"/>
        <v>38</v>
      </c>
      <c r="L555" s="1"/>
    </row>
    <row r="556" spans="1:12" ht="15.75">
      <c r="A556" s="995">
        <v>544</v>
      </c>
      <c r="B556" s="938">
        <v>31</v>
      </c>
      <c r="C556" s="89" t="s">
        <v>459</v>
      </c>
      <c r="D556" s="90"/>
      <c r="E556" s="90">
        <v>1975</v>
      </c>
      <c r="F556" s="90" t="s">
        <v>13</v>
      </c>
      <c r="G556" s="59">
        <v>500</v>
      </c>
      <c r="H556" s="90">
        <v>1</v>
      </c>
      <c r="I556" s="59">
        <f t="shared" si="32"/>
        <v>500</v>
      </c>
      <c r="J556" s="91">
        <v>1</v>
      </c>
      <c r="K556" s="91">
        <f t="shared" si="33"/>
        <v>500</v>
      </c>
      <c r="L556" s="1"/>
    </row>
    <row r="557" spans="1:12" ht="15.75">
      <c r="A557" s="995">
        <v>545</v>
      </c>
      <c r="B557" s="938">
        <v>32</v>
      </c>
      <c r="C557" s="89" t="s">
        <v>460</v>
      </c>
      <c r="D557" s="90"/>
      <c r="E557" s="90">
        <v>1975</v>
      </c>
      <c r="F557" s="90" t="s">
        <v>13</v>
      </c>
      <c r="G557" s="59">
        <v>500</v>
      </c>
      <c r="H557" s="90">
        <v>3</v>
      </c>
      <c r="I557" s="59">
        <f t="shared" si="32"/>
        <v>1500</v>
      </c>
      <c r="J557" s="91">
        <v>3</v>
      </c>
      <c r="K557" s="91">
        <f t="shared" si="33"/>
        <v>1500</v>
      </c>
      <c r="L557" s="92"/>
    </row>
    <row r="558" spans="1:12" ht="15.75">
      <c r="A558" s="995">
        <v>546</v>
      </c>
      <c r="B558" s="938">
        <v>33</v>
      </c>
      <c r="C558" s="89" t="s">
        <v>461</v>
      </c>
      <c r="D558" s="90"/>
      <c r="E558" s="90">
        <v>1975</v>
      </c>
      <c r="F558" s="90" t="s">
        <v>435</v>
      </c>
      <c r="G558" s="59">
        <v>500</v>
      </c>
      <c r="H558" s="90">
        <v>1</v>
      </c>
      <c r="I558" s="59">
        <f t="shared" si="32"/>
        <v>500</v>
      </c>
      <c r="J558" s="91">
        <v>1</v>
      </c>
      <c r="K558" s="91">
        <f t="shared" si="33"/>
        <v>500</v>
      </c>
      <c r="L558" s="1"/>
    </row>
    <row r="559" spans="1:12" ht="15.75">
      <c r="A559" s="995">
        <v>547</v>
      </c>
      <c r="B559" s="938">
        <v>34</v>
      </c>
      <c r="C559" s="89" t="s">
        <v>462</v>
      </c>
      <c r="D559" s="90"/>
      <c r="E559" s="90">
        <v>1975</v>
      </c>
      <c r="F559" s="90" t="s">
        <v>13</v>
      </c>
      <c r="G559" s="59">
        <v>500</v>
      </c>
      <c r="H559" s="90">
        <v>1</v>
      </c>
      <c r="I559" s="59">
        <f t="shared" si="32"/>
        <v>500</v>
      </c>
      <c r="J559" s="91">
        <v>1</v>
      </c>
      <c r="K559" s="91">
        <f t="shared" si="33"/>
        <v>500</v>
      </c>
      <c r="L559" s="1"/>
    </row>
    <row r="560" spans="1:12" ht="15.75">
      <c r="A560" s="995">
        <v>548</v>
      </c>
      <c r="B560" s="938">
        <v>35</v>
      </c>
      <c r="C560" s="89" t="s">
        <v>463</v>
      </c>
      <c r="D560" s="90"/>
      <c r="E560" s="90">
        <v>1975</v>
      </c>
      <c r="F560" s="90" t="s">
        <v>13</v>
      </c>
      <c r="G560" s="59">
        <v>500</v>
      </c>
      <c r="H560" s="90">
        <v>1</v>
      </c>
      <c r="I560" s="59">
        <f t="shared" si="32"/>
        <v>500</v>
      </c>
      <c r="J560" s="91">
        <v>1</v>
      </c>
      <c r="K560" s="91">
        <f t="shared" si="33"/>
        <v>500</v>
      </c>
      <c r="L560" s="1"/>
    </row>
    <row r="561" spans="1:12" ht="15.75">
      <c r="A561" s="995">
        <v>549</v>
      </c>
      <c r="B561" s="938">
        <v>36</v>
      </c>
      <c r="C561" s="89" t="s">
        <v>464</v>
      </c>
      <c r="D561" s="90"/>
      <c r="E561" s="90">
        <v>1975</v>
      </c>
      <c r="F561" s="90" t="s">
        <v>13</v>
      </c>
      <c r="G561" s="59">
        <v>500</v>
      </c>
      <c r="H561" s="90">
        <v>4</v>
      </c>
      <c r="I561" s="59">
        <f t="shared" si="32"/>
        <v>2000</v>
      </c>
      <c r="J561" s="91">
        <v>4</v>
      </c>
      <c r="K561" s="91">
        <f t="shared" si="33"/>
        <v>2000</v>
      </c>
      <c r="L561" s="1"/>
    </row>
    <row r="562" spans="1:12" ht="15.75">
      <c r="A562" s="995">
        <v>550</v>
      </c>
      <c r="B562" s="938">
        <v>37</v>
      </c>
      <c r="C562" s="89" t="s">
        <v>458</v>
      </c>
      <c r="D562" s="90"/>
      <c r="E562" s="90">
        <v>1970</v>
      </c>
      <c r="F562" s="90" t="s">
        <v>13</v>
      </c>
      <c r="G562" s="59">
        <v>500</v>
      </c>
      <c r="H562" s="90">
        <v>134</v>
      </c>
      <c r="I562" s="59">
        <f t="shared" si="32"/>
        <v>67000</v>
      </c>
      <c r="J562" s="91">
        <v>134</v>
      </c>
      <c r="K562" s="91">
        <f t="shared" si="33"/>
        <v>67000</v>
      </c>
      <c r="L562" s="1"/>
    </row>
    <row r="563" spans="1:12" ht="15.75">
      <c r="A563" s="995">
        <v>551</v>
      </c>
      <c r="B563" s="938">
        <v>38</v>
      </c>
      <c r="C563" s="89" t="s">
        <v>465</v>
      </c>
      <c r="D563" s="90"/>
      <c r="E563" s="90">
        <v>1970</v>
      </c>
      <c r="F563" s="90" t="s">
        <v>13</v>
      </c>
      <c r="G563" s="59">
        <v>13533</v>
      </c>
      <c r="H563" s="90">
        <v>1</v>
      </c>
      <c r="I563" s="59">
        <f t="shared" si="32"/>
        <v>13533</v>
      </c>
      <c r="J563" s="91">
        <v>1</v>
      </c>
      <c r="K563" s="91">
        <f t="shared" si="33"/>
        <v>13533</v>
      </c>
      <c r="L563" s="1"/>
    </row>
    <row r="564" spans="1:12" ht="15.75">
      <c r="A564" s="995">
        <v>552</v>
      </c>
      <c r="B564" s="938">
        <v>39</v>
      </c>
      <c r="C564" s="89" t="s">
        <v>466</v>
      </c>
      <c r="D564" s="90"/>
      <c r="E564" s="90">
        <v>1970</v>
      </c>
      <c r="F564" s="90" t="s">
        <v>13</v>
      </c>
      <c r="G564" s="59">
        <v>9473</v>
      </c>
      <c r="H564" s="90">
        <v>1</v>
      </c>
      <c r="I564" s="59">
        <f t="shared" si="32"/>
        <v>9473</v>
      </c>
      <c r="J564" s="91">
        <v>1</v>
      </c>
      <c r="K564" s="91">
        <f t="shared" si="33"/>
        <v>9473</v>
      </c>
      <c r="L564" s="1"/>
    </row>
    <row r="565" spans="1:12" ht="15.75">
      <c r="A565" s="995">
        <v>553</v>
      </c>
      <c r="B565" s="938">
        <v>40</v>
      </c>
      <c r="C565" s="89" t="s">
        <v>467</v>
      </c>
      <c r="D565" s="90"/>
      <c r="E565" s="90">
        <v>1970</v>
      </c>
      <c r="F565" s="90" t="s">
        <v>13</v>
      </c>
      <c r="G565" s="59">
        <v>8718</v>
      </c>
      <c r="H565" s="90">
        <v>1</v>
      </c>
      <c r="I565" s="59">
        <f t="shared" si="32"/>
        <v>8718</v>
      </c>
      <c r="J565" s="91">
        <v>1</v>
      </c>
      <c r="K565" s="91">
        <f t="shared" si="33"/>
        <v>8718</v>
      </c>
      <c r="L565" s="1"/>
    </row>
    <row r="566" spans="1:12" ht="15.75">
      <c r="A566" s="995">
        <v>554</v>
      </c>
      <c r="B566" s="938">
        <v>41</v>
      </c>
      <c r="C566" s="89" t="s">
        <v>468</v>
      </c>
      <c r="D566" s="90"/>
      <c r="E566" s="90">
        <v>1990</v>
      </c>
      <c r="F566" s="90" t="s">
        <v>13</v>
      </c>
      <c r="G566" s="59">
        <v>2000</v>
      </c>
      <c r="H566" s="90">
        <v>1</v>
      </c>
      <c r="I566" s="59">
        <f t="shared" si="32"/>
        <v>2000</v>
      </c>
      <c r="J566" s="91">
        <v>1</v>
      </c>
      <c r="K566" s="91">
        <f t="shared" si="33"/>
        <v>2000</v>
      </c>
      <c r="L566" s="1"/>
    </row>
    <row r="567" spans="1:12" ht="15.75">
      <c r="A567" s="995">
        <v>555</v>
      </c>
      <c r="B567" s="938">
        <v>42</v>
      </c>
      <c r="C567" s="89" t="s">
        <v>459</v>
      </c>
      <c r="D567" s="90"/>
      <c r="E567" s="90">
        <v>1970</v>
      </c>
      <c r="F567" s="90" t="s">
        <v>13</v>
      </c>
      <c r="G567" s="59">
        <v>2000</v>
      </c>
      <c r="H567" s="90">
        <v>1</v>
      </c>
      <c r="I567" s="59">
        <f t="shared" si="32"/>
        <v>2000</v>
      </c>
      <c r="J567" s="91">
        <v>1</v>
      </c>
      <c r="K567" s="91">
        <f t="shared" si="33"/>
        <v>2000</v>
      </c>
      <c r="L567" s="1"/>
    </row>
    <row r="568" spans="1:12" ht="15.75">
      <c r="A568" s="995">
        <v>556</v>
      </c>
      <c r="B568" s="938">
        <v>43</v>
      </c>
      <c r="C568" s="89" t="s">
        <v>469</v>
      </c>
      <c r="D568" s="90"/>
      <c r="E568" s="90">
        <v>1990</v>
      </c>
      <c r="F568" s="90" t="s">
        <v>13</v>
      </c>
      <c r="G568" s="59">
        <v>502</v>
      </c>
      <c r="H568" s="90">
        <v>1</v>
      </c>
      <c r="I568" s="59">
        <f t="shared" si="32"/>
        <v>502</v>
      </c>
      <c r="J568" s="91">
        <v>1</v>
      </c>
      <c r="K568" s="91">
        <f t="shared" si="33"/>
        <v>502</v>
      </c>
      <c r="L568" s="1"/>
    </row>
    <row r="569" spans="1:12" ht="45.75">
      <c r="A569" s="995">
        <v>557</v>
      </c>
      <c r="B569" s="938">
        <v>44</v>
      </c>
      <c r="C569" s="93" t="s">
        <v>470</v>
      </c>
      <c r="D569" s="90"/>
      <c r="E569" s="90">
        <v>2018</v>
      </c>
      <c r="F569" s="90" t="s">
        <v>13</v>
      </c>
      <c r="G569" s="59">
        <v>464000</v>
      </c>
      <c r="H569" s="90">
        <v>1</v>
      </c>
      <c r="I569" s="59">
        <f>G569*H569</f>
        <v>464000</v>
      </c>
      <c r="J569" s="91">
        <v>1</v>
      </c>
      <c r="K569" s="91">
        <f t="shared" si="33"/>
        <v>464000</v>
      </c>
      <c r="L569" s="1"/>
    </row>
    <row r="570" spans="1:12" ht="30.75">
      <c r="A570" s="995">
        <v>558</v>
      </c>
      <c r="B570" s="938">
        <v>45</v>
      </c>
      <c r="C570" s="93" t="s">
        <v>358</v>
      </c>
      <c r="D570" s="90"/>
      <c r="E570" s="90">
        <v>2018</v>
      </c>
      <c r="F570" s="90" t="s">
        <v>13</v>
      </c>
      <c r="G570" s="59">
        <v>52950</v>
      </c>
      <c r="H570" s="90">
        <v>1</v>
      </c>
      <c r="I570" s="59">
        <f t="shared" ref="I570:I591" si="34">G570*H570</f>
        <v>52950</v>
      </c>
      <c r="J570" s="91">
        <v>1</v>
      </c>
      <c r="K570" s="91">
        <f t="shared" si="33"/>
        <v>52950</v>
      </c>
      <c r="L570" s="1"/>
    </row>
    <row r="571" spans="1:12" ht="30.75">
      <c r="A571" s="995">
        <v>559</v>
      </c>
      <c r="B571" s="938">
        <v>46</v>
      </c>
      <c r="C571" s="93" t="s">
        <v>234</v>
      </c>
      <c r="D571" s="90"/>
      <c r="E571" s="90">
        <v>2018</v>
      </c>
      <c r="F571" s="90" t="s">
        <v>13</v>
      </c>
      <c r="G571" s="59">
        <v>113400</v>
      </c>
      <c r="H571" s="90">
        <v>1</v>
      </c>
      <c r="I571" s="59">
        <f t="shared" si="34"/>
        <v>113400</v>
      </c>
      <c r="J571" s="91">
        <v>1</v>
      </c>
      <c r="K571" s="91">
        <f t="shared" si="33"/>
        <v>113400</v>
      </c>
      <c r="L571" s="1"/>
    </row>
    <row r="572" spans="1:12" ht="30.75">
      <c r="A572" s="995">
        <v>560</v>
      </c>
      <c r="B572" s="938">
        <v>47</v>
      </c>
      <c r="C572" s="93" t="s">
        <v>471</v>
      </c>
      <c r="D572" s="90"/>
      <c r="E572" s="90">
        <v>2018</v>
      </c>
      <c r="F572" s="90" t="s">
        <v>13</v>
      </c>
      <c r="G572" s="59">
        <v>35100</v>
      </c>
      <c r="H572" s="90">
        <v>1</v>
      </c>
      <c r="I572" s="59">
        <f t="shared" si="34"/>
        <v>35100</v>
      </c>
      <c r="J572" s="91">
        <v>1</v>
      </c>
      <c r="K572" s="91">
        <f t="shared" si="33"/>
        <v>35100</v>
      </c>
      <c r="L572" s="1"/>
    </row>
    <row r="573" spans="1:12" ht="45.75">
      <c r="A573" s="995">
        <v>561</v>
      </c>
      <c r="B573" s="938">
        <v>48</v>
      </c>
      <c r="C573" s="93" t="s">
        <v>472</v>
      </c>
      <c r="D573" s="90"/>
      <c r="E573" s="90">
        <v>2018</v>
      </c>
      <c r="F573" s="90" t="s">
        <v>13</v>
      </c>
      <c r="G573" s="59">
        <v>33120</v>
      </c>
      <c r="H573" s="90">
        <v>1</v>
      </c>
      <c r="I573" s="59">
        <f t="shared" si="34"/>
        <v>33120</v>
      </c>
      <c r="J573" s="91">
        <v>1</v>
      </c>
      <c r="K573" s="91">
        <f t="shared" si="33"/>
        <v>33120</v>
      </c>
      <c r="L573" s="1"/>
    </row>
    <row r="574" spans="1:12" ht="30.75">
      <c r="A574" s="995">
        <v>562</v>
      </c>
      <c r="B574" s="938">
        <v>49</v>
      </c>
      <c r="C574" s="93" t="s">
        <v>361</v>
      </c>
      <c r="D574" s="90"/>
      <c r="E574" s="90">
        <v>2018</v>
      </c>
      <c r="F574" s="90" t="s">
        <v>13</v>
      </c>
      <c r="G574" s="59">
        <v>12030</v>
      </c>
      <c r="H574" s="90">
        <v>1</v>
      </c>
      <c r="I574" s="59">
        <f t="shared" si="34"/>
        <v>12030</v>
      </c>
      <c r="J574" s="91">
        <v>1</v>
      </c>
      <c r="K574" s="91">
        <f t="shared" si="33"/>
        <v>12030</v>
      </c>
      <c r="L574" s="1"/>
    </row>
    <row r="575" spans="1:12" ht="30.75">
      <c r="A575" s="995">
        <v>563</v>
      </c>
      <c r="B575" s="938">
        <v>50</v>
      </c>
      <c r="C575" s="93" t="s">
        <v>473</v>
      </c>
      <c r="D575" s="90"/>
      <c r="E575" s="90">
        <v>2018</v>
      </c>
      <c r="F575" s="90" t="s">
        <v>189</v>
      </c>
      <c r="G575" s="59">
        <v>2310</v>
      </c>
      <c r="H575" s="90">
        <v>30</v>
      </c>
      <c r="I575" s="59">
        <f t="shared" si="34"/>
        <v>69300</v>
      </c>
      <c r="J575" s="91">
        <v>30</v>
      </c>
      <c r="K575" s="91">
        <f t="shared" si="33"/>
        <v>69300</v>
      </c>
      <c r="L575" s="1"/>
    </row>
    <row r="576" spans="1:12" ht="30.75">
      <c r="A576" s="995">
        <v>564</v>
      </c>
      <c r="B576" s="938">
        <v>51</v>
      </c>
      <c r="C576" s="93" t="s">
        <v>242</v>
      </c>
      <c r="D576" s="90"/>
      <c r="E576" s="90">
        <v>2018</v>
      </c>
      <c r="F576" s="90" t="s">
        <v>13</v>
      </c>
      <c r="G576" s="59">
        <v>300</v>
      </c>
      <c r="H576" s="90">
        <v>10</v>
      </c>
      <c r="I576" s="59">
        <f t="shared" si="34"/>
        <v>3000</v>
      </c>
      <c r="J576" s="91">
        <v>10</v>
      </c>
      <c r="K576" s="91">
        <f t="shared" si="33"/>
        <v>3000</v>
      </c>
      <c r="L576" s="1"/>
    </row>
    <row r="577" spans="1:12" ht="45.75">
      <c r="A577" s="995">
        <v>565</v>
      </c>
      <c r="B577" s="938">
        <v>52</v>
      </c>
      <c r="C577" s="93" t="s">
        <v>362</v>
      </c>
      <c r="D577" s="90"/>
      <c r="E577" s="90">
        <v>2018</v>
      </c>
      <c r="F577" s="90" t="s">
        <v>13</v>
      </c>
      <c r="G577" s="59">
        <v>5300</v>
      </c>
      <c r="H577" s="90">
        <v>1</v>
      </c>
      <c r="I577" s="59">
        <f t="shared" si="34"/>
        <v>5300</v>
      </c>
      <c r="J577" s="91">
        <v>1</v>
      </c>
      <c r="K577" s="91">
        <f t="shared" si="33"/>
        <v>5300</v>
      </c>
      <c r="L577" s="1"/>
    </row>
    <row r="578" spans="1:12" ht="30.75">
      <c r="A578" s="995">
        <v>566</v>
      </c>
      <c r="B578" s="938">
        <v>53</v>
      </c>
      <c r="C578" s="93" t="s">
        <v>243</v>
      </c>
      <c r="D578" s="90"/>
      <c r="E578" s="90">
        <v>2018</v>
      </c>
      <c r="F578" s="90" t="s">
        <v>13</v>
      </c>
      <c r="G578" s="59">
        <v>750</v>
      </c>
      <c r="H578" s="90">
        <v>75</v>
      </c>
      <c r="I578" s="59">
        <f t="shared" si="34"/>
        <v>56250</v>
      </c>
      <c r="J578" s="91">
        <v>75</v>
      </c>
      <c r="K578" s="91">
        <f t="shared" si="33"/>
        <v>56250</v>
      </c>
      <c r="L578" s="1"/>
    </row>
    <row r="579" spans="1:12" ht="15.75">
      <c r="A579" s="995">
        <v>567</v>
      </c>
      <c r="B579" s="938">
        <v>54</v>
      </c>
      <c r="C579" s="93" t="s">
        <v>474</v>
      </c>
      <c r="D579" s="90"/>
      <c r="E579" s="90">
        <v>2019</v>
      </c>
      <c r="F579" s="90" t="s">
        <v>13</v>
      </c>
      <c r="G579" s="59">
        <v>35000</v>
      </c>
      <c r="H579" s="90">
        <v>2</v>
      </c>
      <c r="I579" s="59">
        <f t="shared" si="34"/>
        <v>70000</v>
      </c>
      <c r="J579" s="91">
        <v>2</v>
      </c>
      <c r="K579" s="91">
        <f t="shared" si="33"/>
        <v>70000</v>
      </c>
      <c r="L579" s="1"/>
    </row>
    <row r="580" spans="1:12" ht="15.75">
      <c r="A580" s="995">
        <v>568</v>
      </c>
      <c r="B580" s="938">
        <v>55</v>
      </c>
      <c r="C580" s="93" t="s">
        <v>272</v>
      </c>
      <c r="D580" s="90"/>
      <c r="E580" s="90">
        <v>2020</v>
      </c>
      <c r="F580" s="90" t="s">
        <v>13</v>
      </c>
      <c r="G580" s="59">
        <v>2100000</v>
      </c>
      <c r="H580" s="90">
        <v>2</v>
      </c>
      <c r="I580" s="59">
        <f t="shared" si="34"/>
        <v>4200000</v>
      </c>
      <c r="J580" s="91">
        <v>2</v>
      </c>
      <c r="K580" s="91">
        <f t="shared" si="33"/>
        <v>4200000</v>
      </c>
      <c r="L580" s="1"/>
    </row>
    <row r="581" spans="1:12" ht="15.75">
      <c r="A581" s="995">
        <v>569</v>
      </c>
      <c r="B581" s="938">
        <v>56</v>
      </c>
      <c r="C581" s="93" t="s">
        <v>278</v>
      </c>
      <c r="D581" s="90"/>
      <c r="E581" s="90">
        <v>2021</v>
      </c>
      <c r="F581" s="90" t="s">
        <v>13</v>
      </c>
      <c r="G581" s="59">
        <v>259000</v>
      </c>
      <c r="H581" s="90">
        <v>1</v>
      </c>
      <c r="I581" s="59">
        <f t="shared" si="34"/>
        <v>259000</v>
      </c>
      <c r="J581" s="91">
        <v>1</v>
      </c>
      <c r="K581" s="91">
        <f t="shared" si="33"/>
        <v>259000</v>
      </c>
      <c r="L581" s="1"/>
    </row>
    <row r="582" spans="1:12" ht="15.75">
      <c r="A582" s="995">
        <v>570</v>
      </c>
      <c r="B582" s="938">
        <v>57</v>
      </c>
      <c r="C582" s="93" t="s">
        <v>475</v>
      </c>
      <c r="D582" s="90"/>
      <c r="E582" s="90">
        <v>2021</v>
      </c>
      <c r="F582" s="90" t="s">
        <v>13</v>
      </c>
      <c r="G582" s="59">
        <v>1235000</v>
      </c>
      <c r="H582" s="90">
        <v>1</v>
      </c>
      <c r="I582" s="59">
        <f t="shared" si="34"/>
        <v>1235000</v>
      </c>
      <c r="J582" s="91">
        <v>1</v>
      </c>
      <c r="K582" s="91">
        <f t="shared" si="33"/>
        <v>1235000</v>
      </c>
      <c r="L582" s="1"/>
    </row>
    <row r="583" spans="1:12" ht="30">
      <c r="A583" s="995">
        <v>571</v>
      </c>
      <c r="B583" s="938">
        <v>58</v>
      </c>
      <c r="C583" s="94" t="s">
        <v>476</v>
      </c>
      <c r="D583" s="90"/>
      <c r="E583" s="95">
        <v>2021</v>
      </c>
      <c r="F583" s="95" t="s">
        <v>428</v>
      </c>
      <c r="G583" s="75">
        <v>36923</v>
      </c>
      <c r="H583" s="95">
        <v>13</v>
      </c>
      <c r="I583" s="75">
        <f t="shared" si="34"/>
        <v>479999</v>
      </c>
      <c r="J583" s="56">
        <v>13</v>
      </c>
      <c r="K583" s="56">
        <f t="shared" si="33"/>
        <v>479999</v>
      </c>
      <c r="L583" s="1"/>
    </row>
    <row r="584" spans="1:12" ht="15.75">
      <c r="A584" s="995">
        <v>572</v>
      </c>
      <c r="B584" s="938">
        <v>59</v>
      </c>
      <c r="C584" s="94" t="s">
        <v>119</v>
      </c>
      <c r="D584" s="90"/>
      <c r="E584" s="95">
        <v>2021</v>
      </c>
      <c r="F584" s="95" t="s">
        <v>477</v>
      </c>
      <c r="G584" s="75">
        <v>4000</v>
      </c>
      <c r="H584" s="95">
        <v>100</v>
      </c>
      <c r="I584" s="75">
        <f t="shared" si="34"/>
        <v>400000</v>
      </c>
      <c r="J584" s="56">
        <v>100</v>
      </c>
      <c r="K584" s="56">
        <f t="shared" si="33"/>
        <v>400000</v>
      </c>
      <c r="L584" s="1"/>
    </row>
    <row r="585" spans="1:12" ht="15.75">
      <c r="A585" s="995">
        <v>573</v>
      </c>
      <c r="B585" s="938">
        <v>60</v>
      </c>
      <c r="C585" s="94" t="s">
        <v>478</v>
      </c>
      <c r="D585" s="90"/>
      <c r="E585" s="95">
        <v>2021</v>
      </c>
      <c r="F585" s="95" t="s">
        <v>13</v>
      </c>
      <c r="G585" s="75">
        <v>12461</v>
      </c>
      <c r="H585" s="95">
        <v>50</v>
      </c>
      <c r="I585" s="75">
        <f t="shared" si="34"/>
        <v>623050</v>
      </c>
      <c r="J585" s="56">
        <v>50</v>
      </c>
      <c r="K585" s="56">
        <f t="shared" si="33"/>
        <v>623050</v>
      </c>
      <c r="L585" s="1"/>
    </row>
    <row r="586" spans="1:12" ht="15.75">
      <c r="A586" s="995">
        <v>574</v>
      </c>
      <c r="B586" s="938">
        <v>61</v>
      </c>
      <c r="C586" s="94" t="s">
        <v>479</v>
      </c>
      <c r="D586" s="90"/>
      <c r="E586" s="95">
        <v>2021</v>
      </c>
      <c r="F586" s="95" t="s">
        <v>13</v>
      </c>
      <c r="G586" s="75">
        <v>14900</v>
      </c>
      <c r="H586" s="95">
        <v>3</v>
      </c>
      <c r="I586" s="75">
        <f t="shared" si="34"/>
        <v>44700</v>
      </c>
      <c r="J586" s="56">
        <v>3</v>
      </c>
      <c r="K586" s="56">
        <f t="shared" si="33"/>
        <v>44700</v>
      </c>
      <c r="L586" s="1"/>
    </row>
    <row r="587" spans="1:12" ht="15.75">
      <c r="A587" s="995">
        <v>575</v>
      </c>
      <c r="B587" s="938">
        <v>62</v>
      </c>
      <c r="C587" s="94" t="s">
        <v>480</v>
      </c>
      <c r="D587" s="90"/>
      <c r="E587" s="95">
        <v>2012</v>
      </c>
      <c r="F587" s="95" t="s">
        <v>13</v>
      </c>
      <c r="G587" s="75">
        <v>7700</v>
      </c>
      <c r="H587" s="95">
        <v>10</v>
      </c>
      <c r="I587" s="75">
        <f t="shared" si="34"/>
        <v>77000</v>
      </c>
      <c r="J587" s="56">
        <v>10</v>
      </c>
      <c r="K587" s="56">
        <f t="shared" si="33"/>
        <v>77000</v>
      </c>
      <c r="L587" s="1"/>
    </row>
    <row r="588" spans="1:12" ht="15.75">
      <c r="A588" s="995">
        <v>576</v>
      </c>
      <c r="B588" s="938">
        <v>63</v>
      </c>
      <c r="C588" s="94" t="s">
        <v>481</v>
      </c>
      <c r="D588" s="90"/>
      <c r="E588" s="95">
        <v>2021</v>
      </c>
      <c r="F588" s="95" t="s">
        <v>13</v>
      </c>
      <c r="G588" s="75">
        <v>14133</v>
      </c>
      <c r="H588" s="95">
        <v>9</v>
      </c>
      <c r="I588" s="75">
        <f t="shared" si="34"/>
        <v>127197</v>
      </c>
      <c r="J588" s="56">
        <v>9</v>
      </c>
      <c r="K588" s="56">
        <f t="shared" si="33"/>
        <v>127197</v>
      </c>
      <c r="L588" s="1"/>
    </row>
    <row r="589" spans="1:12" ht="15.75">
      <c r="A589" s="995">
        <v>577</v>
      </c>
      <c r="B589" s="938">
        <v>64</v>
      </c>
      <c r="C589" s="94" t="s">
        <v>482</v>
      </c>
      <c r="D589" s="90"/>
      <c r="E589" s="95">
        <v>2021</v>
      </c>
      <c r="F589" s="95" t="s">
        <v>13</v>
      </c>
      <c r="G589" s="75">
        <v>24142</v>
      </c>
      <c r="H589" s="95">
        <v>8</v>
      </c>
      <c r="I589" s="75">
        <f t="shared" si="34"/>
        <v>193136</v>
      </c>
      <c r="J589" s="56">
        <v>8</v>
      </c>
      <c r="K589" s="56">
        <f t="shared" si="33"/>
        <v>193136</v>
      </c>
      <c r="L589" s="1"/>
    </row>
    <row r="590" spans="1:12" ht="15.75">
      <c r="A590" s="995">
        <v>578</v>
      </c>
      <c r="B590" s="938">
        <v>65</v>
      </c>
      <c r="C590" s="94" t="s">
        <v>483</v>
      </c>
      <c r="D590" s="90"/>
      <c r="E590" s="95">
        <v>2021</v>
      </c>
      <c r="F590" s="95" t="s">
        <v>13</v>
      </c>
      <c r="G590" s="75">
        <v>43280</v>
      </c>
      <c r="H590" s="95">
        <v>6</v>
      </c>
      <c r="I590" s="75">
        <f t="shared" si="34"/>
        <v>259680</v>
      </c>
      <c r="J590" s="56">
        <v>6</v>
      </c>
      <c r="K590" s="56">
        <f t="shared" si="33"/>
        <v>259680</v>
      </c>
      <c r="L590" s="1"/>
    </row>
    <row r="591" spans="1:12" ht="15.75">
      <c r="A591" s="995">
        <v>579</v>
      </c>
      <c r="B591" s="938">
        <v>66</v>
      </c>
      <c r="C591" s="94" t="s">
        <v>484</v>
      </c>
      <c r="D591" s="90"/>
      <c r="E591" s="95">
        <v>2021</v>
      </c>
      <c r="F591" s="95" t="s">
        <v>13</v>
      </c>
      <c r="G591" s="75">
        <v>200000</v>
      </c>
      <c r="H591" s="95">
        <v>1</v>
      </c>
      <c r="I591" s="75">
        <f t="shared" si="34"/>
        <v>200000</v>
      </c>
      <c r="J591" s="56">
        <v>1</v>
      </c>
      <c r="K591" s="56">
        <f t="shared" si="33"/>
        <v>200000</v>
      </c>
      <c r="L591" s="1"/>
    </row>
    <row r="592" spans="1:12" ht="15.75">
      <c r="A592" s="995">
        <v>580</v>
      </c>
      <c r="B592" s="938">
        <v>67</v>
      </c>
      <c r="C592" s="94" t="s">
        <v>485</v>
      </c>
      <c r="D592" s="90"/>
      <c r="E592" s="95">
        <v>2021</v>
      </c>
      <c r="F592" s="95" t="s">
        <v>13</v>
      </c>
      <c r="G592" s="75">
        <v>66400</v>
      </c>
      <c r="H592" s="95">
        <v>55</v>
      </c>
      <c r="I592" s="75">
        <f>G592*H592</f>
        <v>3652000</v>
      </c>
      <c r="J592" s="56">
        <v>55</v>
      </c>
      <c r="K592" s="56">
        <f t="shared" si="33"/>
        <v>3652000</v>
      </c>
      <c r="L592" s="1"/>
    </row>
    <row r="593" spans="1:12" ht="15.75">
      <c r="A593" s="995">
        <v>581</v>
      </c>
      <c r="B593" s="938">
        <v>68</v>
      </c>
      <c r="C593" s="94" t="s">
        <v>431</v>
      </c>
      <c r="D593" s="90">
        <v>2022</v>
      </c>
      <c r="E593" s="95">
        <v>2022</v>
      </c>
      <c r="F593" s="95" t="s">
        <v>13</v>
      </c>
      <c r="G593" s="75">
        <v>261000</v>
      </c>
      <c r="H593" s="95">
        <v>1</v>
      </c>
      <c r="I593" s="75">
        <f>G593*H593</f>
        <v>261000</v>
      </c>
      <c r="J593" s="56">
        <v>1</v>
      </c>
      <c r="K593" s="56">
        <f t="shared" si="33"/>
        <v>261000</v>
      </c>
      <c r="L593" s="1"/>
    </row>
    <row r="594" spans="1:12" ht="15.75">
      <c r="A594" s="995">
        <v>582</v>
      </c>
      <c r="B594" s="938">
        <v>69</v>
      </c>
      <c r="C594" s="35" t="s">
        <v>316</v>
      </c>
      <c r="D594" s="9"/>
      <c r="E594" s="10">
        <v>2022</v>
      </c>
      <c r="F594" s="10" t="s">
        <v>13</v>
      </c>
      <c r="G594" s="11">
        <v>17500</v>
      </c>
      <c r="H594" s="5">
        <v>2</v>
      </c>
      <c r="I594" s="11">
        <v>35000</v>
      </c>
      <c r="J594" s="32">
        <v>2</v>
      </c>
      <c r="K594" s="11">
        <v>35000</v>
      </c>
      <c r="L594" s="1"/>
    </row>
    <row r="595" spans="1:12" ht="31.5">
      <c r="A595" s="995">
        <v>583</v>
      </c>
      <c r="B595" s="938">
        <v>70</v>
      </c>
      <c r="C595" s="35" t="s">
        <v>3784</v>
      </c>
      <c r="D595" s="9"/>
      <c r="E595" s="10">
        <v>2022</v>
      </c>
      <c r="F595" s="10" t="s">
        <v>13</v>
      </c>
      <c r="G595" s="11">
        <v>150000</v>
      </c>
      <c r="H595" s="5">
        <v>4</v>
      </c>
      <c r="I595" s="11">
        <f>G595*H595</f>
        <v>600000</v>
      </c>
      <c r="J595" s="32">
        <v>4</v>
      </c>
      <c r="K595" s="11">
        <f>G595*H595</f>
        <v>600000</v>
      </c>
      <c r="L595" s="1"/>
    </row>
    <row r="596" spans="1:12" ht="15.75">
      <c r="A596" s="420"/>
      <c r="B596" s="939"/>
      <c r="C596" s="1077" t="s">
        <v>318</v>
      </c>
      <c r="D596" s="1078"/>
      <c r="E596" s="96"/>
      <c r="F596" s="97"/>
      <c r="G596" s="98"/>
      <c r="H596" s="99">
        <f>SUM(H526:H595)</f>
        <v>594</v>
      </c>
      <c r="I596" s="98">
        <f>SUM(I526:I595)</f>
        <v>195443619</v>
      </c>
      <c r="J596" s="100">
        <f>SUM(J526:J595)</f>
        <v>594</v>
      </c>
      <c r="K596" s="98">
        <f>SUM(K526:K595)</f>
        <v>195443619</v>
      </c>
      <c r="L596" s="1"/>
    </row>
    <row r="597" spans="1:12" ht="15.75">
      <c r="A597" s="434"/>
      <c r="B597" s="434"/>
      <c r="C597" s="1074" t="s">
        <v>486</v>
      </c>
      <c r="D597" s="1075"/>
      <c r="E597" s="1075"/>
      <c r="F597" s="1075"/>
      <c r="G597" s="1075"/>
      <c r="H597" s="1075"/>
      <c r="I597" s="1075"/>
      <c r="J597" s="1075"/>
      <c r="K597" s="1076"/>
      <c r="L597" s="48"/>
    </row>
    <row r="598" spans="1:12" ht="15.75">
      <c r="A598" s="420">
        <v>584</v>
      </c>
      <c r="B598" s="938">
        <v>1</v>
      </c>
      <c r="C598" s="101" t="s">
        <v>487</v>
      </c>
      <c r="D598" s="68"/>
      <c r="E598" s="102">
        <v>1987</v>
      </c>
      <c r="F598" s="103" t="s">
        <v>13</v>
      </c>
      <c r="G598" s="104">
        <v>5000</v>
      </c>
      <c r="H598" s="102">
        <v>1</v>
      </c>
      <c r="I598" s="105">
        <f>G598*H598</f>
        <v>5000</v>
      </c>
      <c r="J598" s="106">
        <v>1</v>
      </c>
      <c r="K598" s="106">
        <f>I598</f>
        <v>5000</v>
      </c>
      <c r="L598" s="48"/>
    </row>
    <row r="599" spans="1:12" ht="15.75">
      <c r="A599" s="420">
        <v>585</v>
      </c>
      <c r="B599" s="938">
        <v>2</v>
      </c>
      <c r="C599" s="101" t="s">
        <v>488</v>
      </c>
      <c r="D599" s="68"/>
      <c r="E599" s="102">
        <v>1987</v>
      </c>
      <c r="F599" s="103" t="s">
        <v>13</v>
      </c>
      <c r="G599" s="104">
        <v>1095</v>
      </c>
      <c r="H599" s="102">
        <v>1</v>
      </c>
      <c r="I599" s="105">
        <f t="shared" ref="I599:I662" si="35">G599*H599</f>
        <v>1095</v>
      </c>
      <c r="J599" s="106">
        <v>1</v>
      </c>
      <c r="K599" s="106">
        <f t="shared" ref="K599:K662" si="36">I599</f>
        <v>1095</v>
      </c>
      <c r="L599" s="1"/>
    </row>
    <row r="600" spans="1:12" ht="15.75">
      <c r="A600" s="420">
        <v>586</v>
      </c>
      <c r="B600" s="938">
        <v>3</v>
      </c>
      <c r="C600" s="101" t="s">
        <v>489</v>
      </c>
      <c r="D600" s="68"/>
      <c r="E600" s="102">
        <v>1987</v>
      </c>
      <c r="F600" s="103" t="s">
        <v>13</v>
      </c>
      <c r="G600" s="104">
        <v>8465</v>
      </c>
      <c r="H600" s="102">
        <v>5</v>
      </c>
      <c r="I600" s="105">
        <f t="shared" si="35"/>
        <v>42325</v>
      </c>
      <c r="J600" s="106">
        <v>5</v>
      </c>
      <c r="K600" s="106">
        <f t="shared" si="36"/>
        <v>42325</v>
      </c>
      <c r="L600" s="1"/>
    </row>
    <row r="601" spans="1:12" ht="15.75">
      <c r="A601" s="950">
        <v>587</v>
      </c>
      <c r="B601" s="938">
        <v>4</v>
      </c>
      <c r="C601" s="101" t="s">
        <v>489</v>
      </c>
      <c r="D601" s="68"/>
      <c r="E601" s="102">
        <v>1987</v>
      </c>
      <c r="F601" s="103" t="s">
        <v>13</v>
      </c>
      <c r="G601" s="104">
        <v>8305</v>
      </c>
      <c r="H601" s="102">
        <v>1</v>
      </c>
      <c r="I601" s="105">
        <f t="shared" si="35"/>
        <v>8305</v>
      </c>
      <c r="J601" s="106">
        <v>1</v>
      </c>
      <c r="K601" s="106">
        <f t="shared" si="36"/>
        <v>8305</v>
      </c>
      <c r="L601" s="1"/>
    </row>
    <row r="602" spans="1:12" ht="15.75">
      <c r="A602" s="995">
        <v>588</v>
      </c>
      <c r="B602" s="938">
        <v>5</v>
      </c>
      <c r="C602" s="101" t="s">
        <v>490</v>
      </c>
      <c r="D602" s="68"/>
      <c r="E602" s="102">
        <v>1987</v>
      </c>
      <c r="F602" s="103" t="s">
        <v>13</v>
      </c>
      <c r="G602" s="104">
        <v>1932</v>
      </c>
      <c r="H602" s="102">
        <v>1</v>
      </c>
      <c r="I602" s="105">
        <f t="shared" si="35"/>
        <v>1932</v>
      </c>
      <c r="J602" s="106">
        <v>1</v>
      </c>
      <c r="K602" s="106">
        <f t="shared" si="36"/>
        <v>1932</v>
      </c>
      <c r="L602" s="1"/>
    </row>
    <row r="603" spans="1:12" ht="15.75">
      <c r="A603" s="995">
        <v>589</v>
      </c>
      <c r="B603" s="938">
        <v>6</v>
      </c>
      <c r="C603" s="101" t="s">
        <v>490</v>
      </c>
      <c r="D603" s="68"/>
      <c r="E603" s="102">
        <v>1987</v>
      </c>
      <c r="F603" s="103" t="s">
        <v>13</v>
      </c>
      <c r="G603" s="104">
        <v>1096</v>
      </c>
      <c r="H603" s="102">
        <v>1</v>
      </c>
      <c r="I603" s="105">
        <f t="shared" si="35"/>
        <v>1096</v>
      </c>
      <c r="J603" s="106">
        <v>1</v>
      </c>
      <c r="K603" s="106">
        <f t="shared" si="36"/>
        <v>1096</v>
      </c>
      <c r="L603" s="1"/>
    </row>
    <row r="604" spans="1:12" ht="15.75">
      <c r="A604" s="995">
        <v>590</v>
      </c>
      <c r="B604" s="938">
        <v>7</v>
      </c>
      <c r="C604" s="101" t="s">
        <v>405</v>
      </c>
      <c r="D604" s="68"/>
      <c r="E604" s="102">
        <v>1980</v>
      </c>
      <c r="F604" s="103" t="s">
        <v>13</v>
      </c>
      <c r="G604" s="104">
        <v>20000</v>
      </c>
      <c r="H604" s="102">
        <v>15</v>
      </c>
      <c r="I604" s="105">
        <f t="shared" si="35"/>
        <v>300000</v>
      </c>
      <c r="J604" s="106">
        <v>15</v>
      </c>
      <c r="K604" s="106">
        <f t="shared" si="36"/>
        <v>300000</v>
      </c>
      <c r="L604" s="1"/>
    </row>
    <row r="605" spans="1:12" ht="15.75">
      <c r="A605" s="995">
        <v>591</v>
      </c>
      <c r="B605" s="938">
        <v>8</v>
      </c>
      <c r="C605" s="101" t="s">
        <v>412</v>
      </c>
      <c r="D605" s="68"/>
      <c r="E605" s="102">
        <v>1980</v>
      </c>
      <c r="F605" s="103" t="s">
        <v>13</v>
      </c>
      <c r="G605" s="104">
        <v>5000</v>
      </c>
      <c r="H605" s="102">
        <v>2</v>
      </c>
      <c r="I605" s="105">
        <f t="shared" si="35"/>
        <v>10000</v>
      </c>
      <c r="J605" s="106">
        <v>2</v>
      </c>
      <c r="K605" s="106">
        <f t="shared" si="36"/>
        <v>10000</v>
      </c>
      <c r="L605" s="1"/>
    </row>
    <row r="606" spans="1:12" ht="15.75">
      <c r="A606" s="995">
        <v>592</v>
      </c>
      <c r="B606" s="938">
        <v>9</v>
      </c>
      <c r="C606" s="101" t="s">
        <v>491</v>
      </c>
      <c r="D606" s="68"/>
      <c r="E606" s="102" t="s">
        <v>492</v>
      </c>
      <c r="F606" s="103" t="s">
        <v>13</v>
      </c>
      <c r="G606" s="104">
        <v>15</v>
      </c>
      <c r="H606" s="102">
        <v>5202</v>
      </c>
      <c r="I606" s="105">
        <f t="shared" si="35"/>
        <v>78030</v>
      </c>
      <c r="J606" s="106">
        <v>5202</v>
      </c>
      <c r="K606" s="106">
        <f t="shared" si="36"/>
        <v>78030</v>
      </c>
      <c r="L606" s="1"/>
    </row>
    <row r="607" spans="1:12" ht="15.75">
      <c r="A607" s="995">
        <v>593</v>
      </c>
      <c r="B607" s="938">
        <v>10</v>
      </c>
      <c r="C607" s="101" t="s">
        <v>493</v>
      </c>
      <c r="D607" s="68"/>
      <c r="E607" s="102">
        <v>2008</v>
      </c>
      <c r="F607" s="103" t="s">
        <v>13</v>
      </c>
      <c r="G607" s="104">
        <v>7680</v>
      </c>
      <c r="H607" s="102">
        <v>1</v>
      </c>
      <c r="I607" s="105">
        <f t="shared" si="35"/>
        <v>7680</v>
      </c>
      <c r="J607" s="106">
        <v>1</v>
      </c>
      <c r="K607" s="106">
        <f t="shared" si="36"/>
        <v>7680</v>
      </c>
      <c r="L607" s="1"/>
    </row>
    <row r="608" spans="1:12" ht="15.75">
      <c r="A608" s="995">
        <v>594</v>
      </c>
      <c r="B608" s="938">
        <v>11</v>
      </c>
      <c r="C608" s="101" t="s">
        <v>494</v>
      </c>
      <c r="D608" s="68"/>
      <c r="E608" s="102">
        <v>2008</v>
      </c>
      <c r="F608" s="103" t="s">
        <v>13</v>
      </c>
      <c r="G608" s="104">
        <v>2800</v>
      </c>
      <c r="H608" s="102">
        <v>3</v>
      </c>
      <c r="I608" s="105">
        <f t="shared" si="35"/>
        <v>8400</v>
      </c>
      <c r="J608" s="106">
        <v>3</v>
      </c>
      <c r="K608" s="106">
        <f t="shared" si="36"/>
        <v>8400</v>
      </c>
      <c r="L608" s="1"/>
    </row>
    <row r="609" spans="1:12" ht="15.75">
      <c r="A609" s="995">
        <v>595</v>
      </c>
      <c r="B609" s="938">
        <v>12</v>
      </c>
      <c r="C609" s="101" t="s">
        <v>495</v>
      </c>
      <c r="D609" s="68"/>
      <c r="E609" s="102">
        <v>2008</v>
      </c>
      <c r="F609" s="103" t="s">
        <v>13</v>
      </c>
      <c r="G609" s="104">
        <v>6000</v>
      </c>
      <c r="H609" s="102">
        <v>2</v>
      </c>
      <c r="I609" s="105">
        <f t="shared" si="35"/>
        <v>12000</v>
      </c>
      <c r="J609" s="106">
        <v>2</v>
      </c>
      <c r="K609" s="106">
        <f t="shared" si="36"/>
        <v>12000</v>
      </c>
      <c r="L609" s="1"/>
    </row>
    <row r="610" spans="1:12" ht="15.75">
      <c r="A610" s="995">
        <v>596</v>
      </c>
      <c r="B610" s="938">
        <v>13</v>
      </c>
      <c r="C610" s="101" t="s">
        <v>496</v>
      </c>
      <c r="D610" s="68"/>
      <c r="E610" s="102">
        <v>2009</v>
      </c>
      <c r="F610" s="103" t="s">
        <v>13</v>
      </c>
      <c r="G610" s="104">
        <v>960</v>
      </c>
      <c r="H610" s="102">
        <v>3</v>
      </c>
      <c r="I610" s="105">
        <f t="shared" si="35"/>
        <v>2880</v>
      </c>
      <c r="J610" s="106">
        <v>3</v>
      </c>
      <c r="K610" s="106">
        <f t="shared" si="36"/>
        <v>2880</v>
      </c>
      <c r="L610" s="1"/>
    </row>
    <row r="611" spans="1:12" ht="15.75">
      <c r="A611" s="995">
        <v>597</v>
      </c>
      <c r="B611" s="938">
        <v>14</v>
      </c>
      <c r="C611" s="101" t="s">
        <v>497</v>
      </c>
      <c r="D611" s="68"/>
      <c r="E611" s="102">
        <v>2009</v>
      </c>
      <c r="F611" s="103" t="s">
        <v>13</v>
      </c>
      <c r="G611" s="104">
        <v>3200</v>
      </c>
      <c r="H611" s="102">
        <v>2</v>
      </c>
      <c r="I611" s="105">
        <f t="shared" si="35"/>
        <v>6400</v>
      </c>
      <c r="J611" s="106">
        <v>2</v>
      </c>
      <c r="K611" s="106">
        <f t="shared" si="36"/>
        <v>6400</v>
      </c>
      <c r="L611" s="1"/>
    </row>
    <row r="612" spans="1:12" ht="15.75">
      <c r="A612" s="995">
        <v>598</v>
      </c>
      <c r="B612" s="938">
        <v>15</v>
      </c>
      <c r="C612" s="101" t="s">
        <v>498</v>
      </c>
      <c r="D612" s="68"/>
      <c r="E612" s="102">
        <v>2009</v>
      </c>
      <c r="F612" s="103" t="s">
        <v>13</v>
      </c>
      <c r="G612" s="104">
        <v>0</v>
      </c>
      <c r="H612" s="102">
        <v>2</v>
      </c>
      <c r="I612" s="105">
        <f t="shared" si="35"/>
        <v>0</v>
      </c>
      <c r="J612" s="106">
        <v>2</v>
      </c>
      <c r="K612" s="106">
        <f t="shared" si="36"/>
        <v>0</v>
      </c>
      <c r="L612" s="1"/>
    </row>
    <row r="613" spans="1:12" ht="15.75">
      <c r="A613" s="995">
        <v>599</v>
      </c>
      <c r="B613" s="938">
        <v>16</v>
      </c>
      <c r="C613" s="101" t="s">
        <v>493</v>
      </c>
      <c r="D613" s="68"/>
      <c r="E613" s="102">
        <v>2008</v>
      </c>
      <c r="F613" s="103" t="s">
        <v>13</v>
      </c>
      <c r="G613" s="104">
        <v>4160</v>
      </c>
      <c r="H613" s="102">
        <v>2</v>
      </c>
      <c r="I613" s="105">
        <f t="shared" si="35"/>
        <v>8320</v>
      </c>
      <c r="J613" s="106">
        <v>2</v>
      </c>
      <c r="K613" s="106">
        <f t="shared" si="36"/>
        <v>8320</v>
      </c>
      <c r="L613" s="1"/>
    </row>
    <row r="614" spans="1:12" ht="15.75">
      <c r="A614" s="995">
        <v>600</v>
      </c>
      <c r="B614" s="938">
        <v>17</v>
      </c>
      <c r="C614" s="101" t="s">
        <v>499</v>
      </c>
      <c r="D614" s="68"/>
      <c r="E614" s="102">
        <v>2010</v>
      </c>
      <c r="F614" s="103" t="s">
        <v>13</v>
      </c>
      <c r="G614" s="104">
        <v>250</v>
      </c>
      <c r="H614" s="102">
        <v>10</v>
      </c>
      <c r="I614" s="105">
        <f t="shared" si="35"/>
        <v>2500</v>
      </c>
      <c r="J614" s="106">
        <v>10</v>
      </c>
      <c r="K614" s="106">
        <f t="shared" si="36"/>
        <v>2500</v>
      </c>
      <c r="L614" s="1"/>
    </row>
    <row r="615" spans="1:12" ht="15.75">
      <c r="A615" s="995">
        <v>601</v>
      </c>
      <c r="B615" s="938">
        <v>18</v>
      </c>
      <c r="C615" s="101" t="s">
        <v>500</v>
      </c>
      <c r="D615" s="68"/>
      <c r="E615" s="102">
        <v>2010</v>
      </c>
      <c r="F615" s="103" t="s">
        <v>13</v>
      </c>
      <c r="G615" s="104">
        <v>400</v>
      </c>
      <c r="H615" s="102">
        <v>5</v>
      </c>
      <c r="I615" s="105">
        <f t="shared" si="35"/>
        <v>2000</v>
      </c>
      <c r="J615" s="106">
        <v>5</v>
      </c>
      <c r="K615" s="106">
        <f t="shared" si="36"/>
        <v>2000</v>
      </c>
      <c r="L615" s="1"/>
    </row>
    <row r="616" spans="1:12" ht="15.75">
      <c r="A616" s="995">
        <v>602</v>
      </c>
      <c r="B616" s="938">
        <v>19</v>
      </c>
      <c r="C616" s="101" t="s">
        <v>501</v>
      </c>
      <c r="D616" s="68"/>
      <c r="E616" s="102">
        <v>2013</v>
      </c>
      <c r="F616" s="103" t="s">
        <v>13</v>
      </c>
      <c r="G616" s="104">
        <v>28800</v>
      </c>
      <c r="H616" s="102">
        <v>6</v>
      </c>
      <c r="I616" s="105">
        <f t="shared" si="35"/>
        <v>172800</v>
      </c>
      <c r="J616" s="106">
        <v>6</v>
      </c>
      <c r="K616" s="106">
        <f t="shared" si="36"/>
        <v>172800</v>
      </c>
      <c r="L616" s="1"/>
    </row>
    <row r="617" spans="1:12" ht="15.75">
      <c r="A617" s="995">
        <v>603</v>
      </c>
      <c r="B617" s="938">
        <v>20</v>
      </c>
      <c r="C617" s="101" t="s">
        <v>389</v>
      </c>
      <c r="D617" s="68"/>
      <c r="E617" s="102">
        <v>2013</v>
      </c>
      <c r="F617" s="103" t="s">
        <v>13</v>
      </c>
      <c r="G617" s="104">
        <v>5280</v>
      </c>
      <c r="H617" s="102">
        <v>40</v>
      </c>
      <c r="I617" s="105">
        <f t="shared" si="35"/>
        <v>211200</v>
      </c>
      <c r="J617" s="106">
        <v>40</v>
      </c>
      <c r="K617" s="106">
        <f t="shared" si="36"/>
        <v>211200</v>
      </c>
      <c r="L617" s="1"/>
    </row>
    <row r="618" spans="1:12" ht="15.75">
      <c r="A618" s="995">
        <v>604</v>
      </c>
      <c r="B618" s="938">
        <v>21</v>
      </c>
      <c r="C618" s="101" t="s">
        <v>502</v>
      </c>
      <c r="D618" s="68">
        <v>2011</v>
      </c>
      <c r="E618" s="102">
        <v>2011</v>
      </c>
      <c r="F618" s="103" t="s">
        <v>13</v>
      </c>
      <c r="G618" s="104">
        <v>47704464</v>
      </c>
      <c r="H618" s="102">
        <v>1</v>
      </c>
      <c r="I618" s="105">
        <f t="shared" si="35"/>
        <v>47704464</v>
      </c>
      <c r="J618" s="106">
        <v>1</v>
      </c>
      <c r="K618" s="106">
        <f t="shared" si="36"/>
        <v>47704464</v>
      </c>
      <c r="L618" s="1"/>
    </row>
    <row r="619" spans="1:12" ht="15.75">
      <c r="A619" s="995">
        <v>605</v>
      </c>
      <c r="B619" s="938">
        <v>22</v>
      </c>
      <c r="C619" s="101" t="s">
        <v>503</v>
      </c>
      <c r="D619" s="68">
        <v>1983</v>
      </c>
      <c r="E619" s="102">
        <v>2011</v>
      </c>
      <c r="F619" s="103" t="s">
        <v>13</v>
      </c>
      <c r="G619" s="104">
        <v>14294300</v>
      </c>
      <c r="H619" s="102">
        <v>1</v>
      </c>
      <c r="I619" s="105">
        <f t="shared" si="35"/>
        <v>14294300</v>
      </c>
      <c r="J619" s="106">
        <v>1</v>
      </c>
      <c r="K619" s="106">
        <f>H619*I619</f>
        <v>14294300</v>
      </c>
      <c r="L619" s="1"/>
    </row>
    <row r="620" spans="1:12" ht="15.75">
      <c r="A620" s="995">
        <v>606</v>
      </c>
      <c r="B620" s="938">
        <v>23</v>
      </c>
      <c r="C620" s="101" t="s">
        <v>504</v>
      </c>
      <c r="D620" s="68">
        <v>1987</v>
      </c>
      <c r="E620" s="102">
        <v>1987</v>
      </c>
      <c r="F620" s="103" t="s">
        <v>13</v>
      </c>
      <c r="G620" s="104">
        <v>22896623</v>
      </c>
      <c r="H620" s="102">
        <v>1</v>
      </c>
      <c r="I620" s="105">
        <f t="shared" si="35"/>
        <v>22896623</v>
      </c>
      <c r="J620" s="106">
        <v>1</v>
      </c>
      <c r="K620" s="106">
        <f t="shared" si="36"/>
        <v>22896623</v>
      </c>
      <c r="L620" s="1"/>
    </row>
    <row r="621" spans="1:12" ht="15.75">
      <c r="A621" s="995">
        <v>607</v>
      </c>
      <c r="B621" s="938">
        <v>24</v>
      </c>
      <c r="C621" s="101" t="s">
        <v>505</v>
      </c>
      <c r="D621" s="68">
        <v>1938</v>
      </c>
      <c r="E621" s="102">
        <v>1938</v>
      </c>
      <c r="F621" s="103" t="s">
        <v>13</v>
      </c>
      <c r="G621" s="104">
        <v>270304</v>
      </c>
      <c r="H621" s="102">
        <v>1</v>
      </c>
      <c r="I621" s="105">
        <f t="shared" si="35"/>
        <v>270304</v>
      </c>
      <c r="J621" s="106">
        <v>1</v>
      </c>
      <c r="K621" s="106">
        <f t="shared" si="36"/>
        <v>270304</v>
      </c>
      <c r="L621" s="1"/>
    </row>
    <row r="622" spans="1:12" ht="15.75">
      <c r="A622" s="995">
        <v>608</v>
      </c>
      <c r="B622" s="938">
        <v>25</v>
      </c>
      <c r="C622" s="101" t="s">
        <v>506</v>
      </c>
      <c r="D622" s="68">
        <v>1983</v>
      </c>
      <c r="E622" s="102">
        <v>1983</v>
      </c>
      <c r="F622" s="103" t="s">
        <v>13</v>
      </c>
      <c r="G622" s="104">
        <v>542760</v>
      </c>
      <c r="H622" s="102">
        <v>1</v>
      </c>
      <c r="I622" s="105">
        <f t="shared" si="35"/>
        <v>542760</v>
      </c>
      <c r="J622" s="106">
        <v>1</v>
      </c>
      <c r="K622" s="106">
        <f t="shared" si="36"/>
        <v>542760</v>
      </c>
      <c r="L622" s="1"/>
    </row>
    <row r="623" spans="1:12" ht="15.75">
      <c r="A623" s="995">
        <v>609</v>
      </c>
      <c r="B623" s="938">
        <v>26</v>
      </c>
      <c r="C623" s="101" t="s">
        <v>507</v>
      </c>
      <c r="D623" s="68"/>
      <c r="E623" s="102">
        <v>1980</v>
      </c>
      <c r="F623" s="103" t="s">
        <v>13</v>
      </c>
      <c r="G623" s="104">
        <v>11050</v>
      </c>
      <c r="H623" s="102">
        <v>1</v>
      </c>
      <c r="I623" s="105">
        <f t="shared" si="35"/>
        <v>11050</v>
      </c>
      <c r="J623" s="106">
        <v>1</v>
      </c>
      <c r="K623" s="106">
        <f t="shared" si="36"/>
        <v>11050</v>
      </c>
      <c r="L623" s="1"/>
    </row>
    <row r="624" spans="1:12" ht="15.75">
      <c r="A624" s="995">
        <v>610</v>
      </c>
      <c r="B624" s="938">
        <v>27</v>
      </c>
      <c r="C624" s="101" t="s">
        <v>508</v>
      </c>
      <c r="D624" s="102">
        <v>1980</v>
      </c>
      <c r="E624" s="102">
        <v>1980</v>
      </c>
      <c r="F624" s="103" t="s">
        <v>189</v>
      </c>
      <c r="G624" s="104">
        <v>3200</v>
      </c>
      <c r="H624" s="102">
        <v>350</v>
      </c>
      <c r="I624" s="105">
        <f t="shared" si="35"/>
        <v>1120000</v>
      </c>
      <c r="J624" s="106">
        <v>350</v>
      </c>
      <c r="K624" s="106">
        <f t="shared" si="36"/>
        <v>1120000</v>
      </c>
      <c r="L624" s="1"/>
    </row>
    <row r="625" spans="1:12" ht="15.75">
      <c r="A625" s="995">
        <v>611</v>
      </c>
      <c r="B625" s="938">
        <v>28</v>
      </c>
      <c r="C625" s="101" t="s">
        <v>509</v>
      </c>
      <c r="D625" s="102">
        <v>1980</v>
      </c>
      <c r="E625" s="102">
        <v>1980</v>
      </c>
      <c r="F625" s="103" t="s">
        <v>13</v>
      </c>
      <c r="G625" s="104">
        <v>21000</v>
      </c>
      <c r="H625" s="102">
        <v>2</v>
      </c>
      <c r="I625" s="105">
        <f t="shared" si="35"/>
        <v>42000</v>
      </c>
      <c r="J625" s="106">
        <v>2</v>
      </c>
      <c r="K625" s="106">
        <f t="shared" si="36"/>
        <v>42000</v>
      </c>
      <c r="L625" s="1"/>
    </row>
    <row r="626" spans="1:12" ht="15.75">
      <c r="A626" s="995">
        <v>612</v>
      </c>
      <c r="B626" s="938">
        <v>29</v>
      </c>
      <c r="C626" s="101" t="s">
        <v>510</v>
      </c>
      <c r="D626" s="102">
        <v>1958</v>
      </c>
      <c r="E626" s="102">
        <v>1958</v>
      </c>
      <c r="F626" s="103" t="s">
        <v>13</v>
      </c>
      <c r="G626" s="104">
        <v>110120</v>
      </c>
      <c r="H626" s="102">
        <v>1</v>
      </c>
      <c r="I626" s="105">
        <f t="shared" si="35"/>
        <v>110120</v>
      </c>
      <c r="J626" s="106">
        <v>1</v>
      </c>
      <c r="K626" s="106">
        <f t="shared" si="36"/>
        <v>110120</v>
      </c>
      <c r="L626" s="1"/>
    </row>
    <row r="627" spans="1:12" ht="15.75">
      <c r="A627" s="995">
        <v>613</v>
      </c>
      <c r="B627" s="938">
        <v>30</v>
      </c>
      <c r="C627" s="101" t="s">
        <v>511</v>
      </c>
      <c r="D627" s="68"/>
      <c r="E627" s="102">
        <v>1987</v>
      </c>
      <c r="F627" s="103" t="s">
        <v>13</v>
      </c>
      <c r="G627" s="104">
        <v>100000</v>
      </c>
      <c r="H627" s="102">
        <v>2</v>
      </c>
      <c r="I627" s="105">
        <f t="shared" si="35"/>
        <v>200000</v>
      </c>
      <c r="J627" s="106">
        <v>2</v>
      </c>
      <c r="K627" s="106">
        <f t="shared" si="36"/>
        <v>200000</v>
      </c>
      <c r="L627" s="1"/>
    </row>
    <row r="628" spans="1:12" ht="15.75">
      <c r="A628" s="995">
        <v>614</v>
      </c>
      <c r="B628" s="938">
        <v>31</v>
      </c>
      <c r="C628" s="101" t="s">
        <v>512</v>
      </c>
      <c r="D628" s="68"/>
      <c r="E628" s="102">
        <v>2005</v>
      </c>
      <c r="F628" s="103" t="s">
        <v>13</v>
      </c>
      <c r="G628" s="104">
        <v>4839</v>
      </c>
      <c r="H628" s="102">
        <v>31</v>
      </c>
      <c r="I628" s="105">
        <f t="shared" si="35"/>
        <v>150009</v>
      </c>
      <c r="J628" s="106">
        <v>31</v>
      </c>
      <c r="K628" s="106">
        <f t="shared" si="36"/>
        <v>150009</v>
      </c>
      <c r="L628" s="1"/>
    </row>
    <row r="629" spans="1:12" ht="15.75">
      <c r="A629" s="995">
        <v>615</v>
      </c>
      <c r="B629" s="938">
        <v>32</v>
      </c>
      <c r="C629" s="101" t="s">
        <v>513</v>
      </c>
      <c r="D629" s="68"/>
      <c r="E629" s="102">
        <v>1970</v>
      </c>
      <c r="F629" s="103" t="s">
        <v>13</v>
      </c>
      <c r="G629" s="104">
        <v>10000</v>
      </c>
      <c r="H629" s="102">
        <v>1</v>
      </c>
      <c r="I629" s="105">
        <f t="shared" si="35"/>
        <v>10000</v>
      </c>
      <c r="J629" s="106">
        <v>1</v>
      </c>
      <c r="K629" s="106">
        <f t="shared" si="36"/>
        <v>10000</v>
      </c>
      <c r="L629" s="1"/>
    </row>
    <row r="630" spans="1:12" ht="15.75">
      <c r="A630" s="995">
        <v>616</v>
      </c>
      <c r="B630" s="938">
        <v>33</v>
      </c>
      <c r="C630" s="101" t="s">
        <v>495</v>
      </c>
      <c r="D630" s="68"/>
      <c r="E630" s="102">
        <v>2002</v>
      </c>
      <c r="F630" s="103" t="s">
        <v>13</v>
      </c>
      <c r="G630" s="104">
        <v>7500</v>
      </c>
      <c r="H630" s="102">
        <v>2</v>
      </c>
      <c r="I630" s="105">
        <f t="shared" si="35"/>
        <v>15000</v>
      </c>
      <c r="J630" s="106">
        <v>2</v>
      </c>
      <c r="K630" s="106">
        <f t="shared" si="36"/>
        <v>15000</v>
      </c>
      <c r="L630" s="1"/>
    </row>
    <row r="631" spans="1:12" ht="15.75">
      <c r="A631" s="995">
        <v>617</v>
      </c>
      <c r="B631" s="938">
        <v>34</v>
      </c>
      <c r="C631" s="101" t="s">
        <v>394</v>
      </c>
      <c r="D631" s="68"/>
      <c r="E631" s="102">
        <v>2004</v>
      </c>
      <c r="F631" s="103" t="s">
        <v>13</v>
      </c>
      <c r="G631" s="104">
        <v>19200</v>
      </c>
      <c r="H631" s="102">
        <v>1</v>
      </c>
      <c r="I631" s="105">
        <f t="shared" si="35"/>
        <v>19200</v>
      </c>
      <c r="J631" s="106">
        <v>1</v>
      </c>
      <c r="K631" s="106">
        <f t="shared" si="36"/>
        <v>19200</v>
      </c>
      <c r="L631" s="1"/>
    </row>
    <row r="632" spans="1:12" ht="15.75">
      <c r="A632" s="995">
        <v>618</v>
      </c>
      <c r="B632" s="938">
        <v>35</v>
      </c>
      <c r="C632" s="101" t="s">
        <v>514</v>
      </c>
      <c r="D632" s="68"/>
      <c r="E632" s="102">
        <v>2005</v>
      </c>
      <c r="F632" s="103" t="s">
        <v>13</v>
      </c>
      <c r="G632" s="104">
        <v>40850</v>
      </c>
      <c r="H632" s="102">
        <v>1</v>
      </c>
      <c r="I632" s="105">
        <f t="shared" si="35"/>
        <v>40850</v>
      </c>
      <c r="J632" s="106">
        <v>1</v>
      </c>
      <c r="K632" s="106">
        <f t="shared" si="36"/>
        <v>40850</v>
      </c>
      <c r="L632" s="1"/>
    </row>
    <row r="633" spans="1:12" ht="15.75">
      <c r="A633" s="995">
        <v>619</v>
      </c>
      <c r="B633" s="938">
        <v>36</v>
      </c>
      <c r="C633" s="101" t="s">
        <v>515</v>
      </c>
      <c r="D633" s="68"/>
      <c r="E633" s="102">
        <v>2008</v>
      </c>
      <c r="F633" s="103" t="s">
        <v>13</v>
      </c>
      <c r="G633" s="104">
        <v>2000</v>
      </c>
      <c r="H633" s="102">
        <v>3</v>
      </c>
      <c r="I633" s="105">
        <f t="shared" si="35"/>
        <v>6000</v>
      </c>
      <c r="J633" s="106">
        <v>3</v>
      </c>
      <c r="K633" s="106">
        <f t="shared" si="36"/>
        <v>6000</v>
      </c>
      <c r="L633" s="1"/>
    </row>
    <row r="634" spans="1:12" ht="15.75">
      <c r="A634" s="995">
        <v>620</v>
      </c>
      <c r="B634" s="938">
        <v>37</v>
      </c>
      <c r="C634" s="101" t="s">
        <v>513</v>
      </c>
      <c r="D634" s="68"/>
      <c r="E634" s="102">
        <v>1970</v>
      </c>
      <c r="F634" s="103" t="s">
        <v>13</v>
      </c>
      <c r="G634" s="104">
        <v>10000</v>
      </c>
      <c r="H634" s="102">
        <v>4</v>
      </c>
      <c r="I634" s="105">
        <f t="shared" si="35"/>
        <v>40000</v>
      </c>
      <c r="J634" s="106">
        <v>4</v>
      </c>
      <c r="K634" s="106">
        <f t="shared" si="36"/>
        <v>40000</v>
      </c>
      <c r="L634" s="1"/>
    </row>
    <row r="635" spans="1:12" ht="15.75">
      <c r="A635" s="995">
        <v>621</v>
      </c>
      <c r="B635" s="938">
        <v>38</v>
      </c>
      <c r="C635" s="101" t="s">
        <v>516</v>
      </c>
      <c r="D635" s="68"/>
      <c r="E635" s="102">
        <v>1989</v>
      </c>
      <c r="F635" s="103" t="s">
        <v>13</v>
      </c>
      <c r="G635" s="104">
        <v>5000</v>
      </c>
      <c r="H635" s="102">
        <v>2</v>
      </c>
      <c r="I635" s="105">
        <f t="shared" si="35"/>
        <v>10000</v>
      </c>
      <c r="J635" s="106">
        <v>2</v>
      </c>
      <c r="K635" s="106">
        <f t="shared" si="36"/>
        <v>10000</v>
      </c>
      <c r="L635" s="1"/>
    </row>
    <row r="636" spans="1:12" ht="15.75">
      <c r="A636" s="995">
        <v>622</v>
      </c>
      <c r="B636" s="938">
        <v>39</v>
      </c>
      <c r="C636" s="101" t="s">
        <v>517</v>
      </c>
      <c r="D636" s="68"/>
      <c r="E636" s="102">
        <v>2009</v>
      </c>
      <c r="F636" s="103" t="s">
        <v>13</v>
      </c>
      <c r="G636" s="104">
        <v>134400</v>
      </c>
      <c r="H636" s="102">
        <v>1</v>
      </c>
      <c r="I636" s="105">
        <f t="shared" si="35"/>
        <v>134400</v>
      </c>
      <c r="J636" s="106">
        <v>1</v>
      </c>
      <c r="K636" s="106">
        <f t="shared" si="36"/>
        <v>134400</v>
      </c>
      <c r="L636" s="1"/>
    </row>
    <row r="637" spans="1:12" ht="15.75">
      <c r="A637" s="995">
        <v>623</v>
      </c>
      <c r="B637" s="938">
        <v>40</v>
      </c>
      <c r="C637" s="101" t="s">
        <v>518</v>
      </c>
      <c r="D637" s="68"/>
      <c r="E637" s="102">
        <v>2009</v>
      </c>
      <c r="F637" s="103" t="s">
        <v>13</v>
      </c>
      <c r="G637" s="104">
        <v>40560</v>
      </c>
      <c r="H637" s="102">
        <v>1</v>
      </c>
      <c r="I637" s="105">
        <f t="shared" si="35"/>
        <v>40560</v>
      </c>
      <c r="J637" s="106">
        <v>1</v>
      </c>
      <c r="K637" s="106">
        <f t="shared" si="36"/>
        <v>40560</v>
      </c>
      <c r="L637" s="1"/>
    </row>
    <row r="638" spans="1:12" ht="15.75">
      <c r="A638" s="995">
        <v>624</v>
      </c>
      <c r="B638" s="938">
        <v>41</v>
      </c>
      <c r="C638" s="101" t="s">
        <v>519</v>
      </c>
      <c r="D638" s="68"/>
      <c r="E638" s="102">
        <v>2009</v>
      </c>
      <c r="F638" s="103" t="s">
        <v>13</v>
      </c>
      <c r="G638" s="104">
        <v>25000</v>
      </c>
      <c r="H638" s="102">
        <v>1</v>
      </c>
      <c r="I638" s="105">
        <f t="shared" si="35"/>
        <v>25000</v>
      </c>
      <c r="J638" s="106">
        <v>1</v>
      </c>
      <c r="K638" s="106">
        <f t="shared" si="36"/>
        <v>25000</v>
      </c>
      <c r="L638" s="1"/>
    </row>
    <row r="639" spans="1:12" ht="15.75">
      <c r="A639" s="995">
        <v>625</v>
      </c>
      <c r="B639" s="938">
        <v>42</v>
      </c>
      <c r="C639" s="101" t="s">
        <v>520</v>
      </c>
      <c r="D639" s="68"/>
      <c r="E639" s="102">
        <v>2009</v>
      </c>
      <c r="F639" s="103" t="s">
        <v>13</v>
      </c>
      <c r="G639" s="104">
        <v>4800</v>
      </c>
      <c r="H639" s="102">
        <v>4</v>
      </c>
      <c r="I639" s="105">
        <f t="shared" si="35"/>
        <v>19200</v>
      </c>
      <c r="J639" s="106">
        <v>4</v>
      </c>
      <c r="K639" s="106">
        <f t="shared" si="36"/>
        <v>19200</v>
      </c>
      <c r="L639" s="1"/>
    </row>
    <row r="640" spans="1:12" ht="15.75">
      <c r="A640" s="995">
        <v>626</v>
      </c>
      <c r="B640" s="938">
        <v>43</v>
      </c>
      <c r="C640" s="101" t="s">
        <v>521</v>
      </c>
      <c r="D640" s="68"/>
      <c r="E640" s="102">
        <v>2009</v>
      </c>
      <c r="F640" s="103" t="s">
        <v>13</v>
      </c>
      <c r="G640" s="104">
        <v>25600</v>
      </c>
      <c r="H640" s="102">
        <v>3</v>
      </c>
      <c r="I640" s="105">
        <f t="shared" si="35"/>
        <v>76800</v>
      </c>
      <c r="J640" s="106">
        <v>3</v>
      </c>
      <c r="K640" s="106">
        <f t="shared" si="36"/>
        <v>76800</v>
      </c>
      <c r="L640" s="1"/>
    </row>
    <row r="641" spans="1:12" ht="15.75">
      <c r="A641" s="995">
        <v>627</v>
      </c>
      <c r="B641" s="938">
        <v>44</v>
      </c>
      <c r="C641" s="101" t="s">
        <v>406</v>
      </c>
      <c r="D641" s="68"/>
      <c r="E641" s="102">
        <v>2009</v>
      </c>
      <c r="F641" s="103" t="s">
        <v>13</v>
      </c>
      <c r="G641" s="104">
        <v>25600</v>
      </c>
      <c r="H641" s="102">
        <v>4</v>
      </c>
      <c r="I641" s="105">
        <f t="shared" si="35"/>
        <v>102400</v>
      </c>
      <c r="J641" s="106">
        <v>4</v>
      </c>
      <c r="K641" s="106">
        <f t="shared" si="36"/>
        <v>102400</v>
      </c>
      <c r="L641" s="1"/>
    </row>
    <row r="642" spans="1:12" ht="15.75">
      <c r="A642" s="995">
        <v>628</v>
      </c>
      <c r="B642" s="938">
        <v>45</v>
      </c>
      <c r="C642" s="101" t="s">
        <v>522</v>
      </c>
      <c r="D642" s="68"/>
      <c r="E642" s="102">
        <v>2009</v>
      </c>
      <c r="F642" s="103" t="s">
        <v>13</v>
      </c>
      <c r="G642" s="104">
        <v>30000</v>
      </c>
      <c r="H642" s="102">
        <v>1</v>
      </c>
      <c r="I642" s="105">
        <f t="shared" si="35"/>
        <v>30000</v>
      </c>
      <c r="J642" s="106">
        <v>1</v>
      </c>
      <c r="K642" s="106">
        <f t="shared" si="36"/>
        <v>30000</v>
      </c>
      <c r="L642" s="1"/>
    </row>
    <row r="643" spans="1:12" ht="15.75">
      <c r="A643" s="995">
        <v>629</v>
      </c>
      <c r="B643" s="938">
        <v>46</v>
      </c>
      <c r="C643" s="101" t="s">
        <v>395</v>
      </c>
      <c r="D643" s="68"/>
      <c r="E643" s="102">
        <v>2009</v>
      </c>
      <c r="F643" s="103" t="s">
        <v>13</v>
      </c>
      <c r="G643" s="104">
        <v>2800</v>
      </c>
      <c r="H643" s="102">
        <v>1</v>
      </c>
      <c r="I643" s="105">
        <f t="shared" si="35"/>
        <v>2800</v>
      </c>
      <c r="J643" s="106">
        <v>1</v>
      </c>
      <c r="K643" s="106">
        <f t="shared" si="36"/>
        <v>2800</v>
      </c>
      <c r="L643" s="1"/>
    </row>
    <row r="644" spans="1:12" ht="15.75">
      <c r="A644" s="995">
        <v>630</v>
      </c>
      <c r="B644" s="938">
        <v>47</v>
      </c>
      <c r="C644" s="101" t="s">
        <v>389</v>
      </c>
      <c r="D644" s="68"/>
      <c r="E644" s="102">
        <v>2009</v>
      </c>
      <c r="F644" s="103" t="s">
        <v>13</v>
      </c>
      <c r="G644" s="104">
        <v>3600</v>
      </c>
      <c r="H644" s="102">
        <v>4</v>
      </c>
      <c r="I644" s="105">
        <f t="shared" si="35"/>
        <v>14400</v>
      </c>
      <c r="J644" s="106">
        <v>4</v>
      </c>
      <c r="K644" s="106">
        <f t="shared" si="36"/>
        <v>14400</v>
      </c>
      <c r="L644" s="1"/>
    </row>
    <row r="645" spans="1:12" ht="15.75">
      <c r="A645" s="995">
        <v>631</v>
      </c>
      <c r="B645" s="938">
        <v>48</v>
      </c>
      <c r="C645" s="101" t="s">
        <v>389</v>
      </c>
      <c r="D645" s="68"/>
      <c r="E645" s="102">
        <v>2009</v>
      </c>
      <c r="F645" s="103" t="s">
        <v>13</v>
      </c>
      <c r="G645" s="104">
        <v>26000</v>
      </c>
      <c r="H645" s="102">
        <v>1</v>
      </c>
      <c r="I645" s="105">
        <f t="shared" si="35"/>
        <v>26000</v>
      </c>
      <c r="J645" s="106">
        <v>1</v>
      </c>
      <c r="K645" s="106">
        <f t="shared" si="36"/>
        <v>26000</v>
      </c>
      <c r="L645" s="1"/>
    </row>
    <row r="646" spans="1:12" ht="15.75">
      <c r="A646" s="995">
        <v>632</v>
      </c>
      <c r="B646" s="938">
        <v>49</v>
      </c>
      <c r="C646" s="101" t="s">
        <v>389</v>
      </c>
      <c r="D646" s="68"/>
      <c r="E646" s="102">
        <v>2009</v>
      </c>
      <c r="F646" s="103" t="s">
        <v>13</v>
      </c>
      <c r="G646" s="104">
        <v>62400</v>
      </c>
      <c r="H646" s="102">
        <v>1</v>
      </c>
      <c r="I646" s="105">
        <f t="shared" si="35"/>
        <v>62400</v>
      </c>
      <c r="J646" s="106">
        <v>1</v>
      </c>
      <c r="K646" s="106">
        <f t="shared" si="36"/>
        <v>62400</v>
      </c>
      <c r="L646" s="1"/>
    </row>
    <row r="647" spans="1:12" ht="15.75">
      <c r="A647" s="995">
        <v>633</v>
      </c>
      <c r="B647" s="938">
        <v>50</v>
      </c>
      <c r="C647" s="101" t="s">
        <v>523</v>
      </c>
      <c r="D647" s="68"/>
      <c r="E647" s="102">
        <v>2009</v>
      </c>
      <c r="F647" s="103" t="s">
        <v>13</v>
      </c>
      <c r="G647" s="104">
        <v>12000</v>
      </c>
      <c r="H647" s="102">
        <v>2</v>
      </c>
      <c r="I647" s="105">
        <f t="shared" si="35"/>
        <v>24000</v>
      </c>
      <c r="J647" s="106">
        <v>2</v>
      </c>
      <c r="K647" s="106">
        <f t="shared" si="36"/>
        <v>24000</v>
      </c>
      <c r="L647" s="1"/>
    </row>
    <row r="648" spans="1:12" ht="15.75">
      <c r="A648" s="995">
        <v>634</v>
      </c>
      <c r="B648" s="938">
        <v>51</v>
      </c>
      <c r="C648" s="101" t="s">
        <v>524</v>
      </c>
      <c r="D648" s="68"/>
      <c r="E648" s="102">
        <v>2009</v>
      </c>
      <c r="F648" s="103" t="s">
        <v>13</v>
      </c>
      <c r="G648" s="104">
        <v>181306</v>
      </c>
      <c r="H648" s="102">
        <v>1</v>
      </c>
      <c r="I648" s="105">
        <f t="shared" si="35"/>
        <v>181306</v>
      </c>
      <c r="J648" s="106">
        <v>1</v>
      </c>
      <c r="K648" s="106">
        <f t="shared" si="36"/>
        <v>181306</v>
      </c>
      <c r="L648" s="1"/>
    </row>
    <row r="649" spans="1:12" ht="15.75">
      <c r="A649" s="995">
        <v>635</v>
      </c>
      <c r="B649" s="938">
        <v>52</v>
      </c>
      <c r="C649" s="101" t="s">
        <v>525</v>
      </c>
      <c r="D649" s="68"/>
      <c r="E649" s="102">
        <v>2009</v>
      </c>
      <c r="F649" s="103" t="s">
        <v>120</v>
      </c>
      <c r="G649" s="104">
        <v>60000</v>
      </c>
      <c r="H649" s="102">
        <v>17</v>
      </c>
      <c r="I649" s="105">
        <f t="shared" si="35"/>
        <v>1020000</v>
      </c>
      <c r="J649" s="106">
        <v>17</v>
      </c>
      <c r="K649" s="106">
        <f t="shared" si="36"/>
        <v>1020000</v>
      </c>
      <c r="L649" s="1"/>
    </row>
    <row r="650" spans="1:12" ht="15.75">
      <c r="A650" s="995">
        <v>636</v>
      </c>
      <c r="B650" s="938">
        <v>53</v>
      </c>
      <c r="C650" s="101" t="s">
        <v>526</v>
      </c>
      <c r="D650" s="68"/>
      <c r="E650" s="102">
        <v>2011</v>
      </c>
      <c r="F650" s="103" t="s">
        <v>13</v>
      </c>
      <c r="G650" s="104">
        <v>84500</v>
      </c>
      <c r="H650" s="102">
        <v>1</v>
      </c>
      <c r="I650" s="105">
        <v>84500</v>
      </c>
      <c r="J650" s="106">
        <v>1</v>
      </c>
      <c r="K650" s="106">
        <f t="shared" si="36"/>
        <v>84500</v>
      </c>
      <c r="L650" s="1"/>
    </row>
    <row r="651" spans="1:12" ht="15.75">
      <c r="A651" s="995">
        <v>637</v>
      </c>
      <c r="B651" s="938">
        <v>54</v>
      </c>
      <c r="C651" s="101" t="s">
        <v>527</v>
      </c>
      <c r="D651" s="68"/>
      <c r="E651" s="102">
        <v>2011</v>
      </c>
      <c r="F651" s="103" t="s">
        <v>13</v>
      </c>
      <c r="G651" s="104">
        <v>3250</v>
      </c>
      <c r="H651" s="102">
        <v>1</v>
      </c>
      <c r="I651" s="105">
        <f t="shared" si="35"/>
        <v>3250</v>
      </c>
      <c r="J651" s="106">
        <v>1</v>
      </c>
      <c r="K651" s="106">
        <f t="shared" si="36"/>
        <v>3250</v>
      </c>
      <c r="L651" s="1"/>
    </row>
    <row r="652" spans="1:12" ht="15.75">
      <c r="A652" s="995">
        <v>638</v>
      </c>
      <c r="B652" s="938">
        <v>55</v>
      </c>
      <c r="C652" s="101" t="s">
        <v>528</v>
      </c>
      <c r="D652" s="68"/>
      <c r="E652" s="102">
        <v>2009</v>
      </c>
      <c r="F652" s="103" t="s">
        <v>13</v>
      </c>
      <c r="G652" s="104">
        <v>6338</v>
      </c>
      <c r="H652" s="102">
        <v>1</v>
      </c>
      <c r="I652" s="105">
        <f t="shared" si="35"/>
        <v>6338</v>
      </c>
      <c r="J652" s="106">
        <v>1</v>
      </c>
      <c r="K652" s="106">
        <f t="shared" si="36"/>
        <v>6338</v>
      </c>
      <c r="L652" s="1"/>
    </row>
    <row r="653" spans="1:12" ht="15.75">
      <c r="A653" s="995">
        <v>639</v>
      </c>
      <c r="B653" s="938">
        <v>56</v>
      </c>
      <c r="C653" s="101" t="s">
        <v>529</v>
      </c>
      <c r="D653" s="68"/>
      <c r="E653" s="102">
        <v>2009</v>
      </c>
      <c r="F653" s="103" t="s">
        <v>13</v>
      </c>
      <c r="G653" s="104">
        <v>3900</v>
      </c>
      <c r="H653" s="102">
        <v>2</v>
      </c>
      <c r="I653" s="105">
        <f t="shared" si="35"/>
        <v>7800</v>
      </c>
      <c r="J653" s="106">
        <v>2</v>
      </c>
      <c r="K653" s="106">
        <f t="shared" si="36"/>
        <v>7800</v>
      </c>
      <c r="L653" s="1"/>
    </row>
    <row r="654" spans="1:12" ht="15.75">
      <c r="A654" s="995">
        <v>640</v>
      </c>
      <c r="B654" s="938">
        <v>57</v>
      </c>
      <c r="C654" s="101" t="s">
        <v>3782</v>
      </c>
      <c r="D654" s="68"/>
      <c r="E654" s="102">
        <v>2010</v>
      </c>
      <c r="F654" s="103" t="s">
        <v>13</v>
      </c>
      <c r="G654" s="104">
        <v>8775</v>
      </c>
      <c r="H654" s="102">
        <v>1</v>
      </c>
      <c r="I654" s="105">
        <f t="shared" si="35"/>
        <v>8775</v>
      </c>
      <c r="J654" s="106">
        <v>1</v>
      </c>
      <c r="K654" s="106">
        <f t="shared" si="36"/>
        <v>8775</v>
      </c>
      <c r="L654" s="1"/>
    </row>
    <row r="655" spans="1:12" ht="15.75">
      <c r="A655" s="995">
        <v>641</v>
      </c>
      <c r="B655" s="938">
        <v>58</v>
      </c>
      <c r="C655" s="101" t="s">
        <v>389</v>
      </c>
      <c r="D655" s="68"/>
      <c r="E655" s="102">
        <v>2007</v>
      </c>
      <c r="F655" s="103" t="s">
        <v>13</v>
      </c>
      <c r="G655" s="104">
        <v>6400</v>
      </c>
      <c r="H655" s="102">
        <v>6</v>
      </c>
      <c r="I655" s="105">
        <f t="shared" si="35"/>
        <v>38400</v>
      </c>
      <c r="J655" s="106">
        <v>6</v>
      </c>
      <c r="K655" s="106">
        <f t="shared" si="36"/>
        <v>38400</v>
      </c>
      <c r="L655" s="1"/>
    </row>
    <row r="656" spans="1:12" ht="15.75">
      <c r="A656" s="995">
        <v>642</v>
      </c>
      <c r="B656" s="938">
        <v>59</v>
      </c>
      <c r="C656" s="101" t="s">
        <v>389</v>
      </c>
      <c r="D656" s="68"/>
      <c r="E656" s="102">
        <v>2011</v>
      </c>
      <c r="F656" s="103" t="s">
        <v>13</v>
      </c>
      <c r="G656" s="104">
        <v>9100</v>
      </c>
      <c r="H656" s="102">
        <v>12</v>
      </c>
      <c r="I656" s="105">
        <f t="shared" si="35"/>
        <v>109200</v>
      </c>
      <c r="J656" s="106">
        <v>12</v>
      </c>
      <c r="K656" s="106">
        <f t="shared" si="36"/>
        <v>109200</v>
      </c>
      <c r="L656" s="1"/>
    </row>
    <row r="657" spans="1:12" ht="15.75">
      <c r="A657" s="995">
        <v>643</v>
      </c>
      <c r="B657" s="938">
        <v>60</v>
      </c>
      <c r="C657" s="101" t="s">
        <v>530</v>
      </c>
      <c r="D657" s="68"/>
      <c r="E657" s="102">
        <v>2011</v>
      </c>
      <c r="F657" s="103" t="s">
        <v>13</v>
      </c>
      <c r="G657" s="104">
        <v>118950</v>
      </c>
      <c r="H657" s="102">
        <v>1</v>
      </c>
      <c r="I657" s="105">
        <f t="shared" si="35"/>
        <v>118950</v>
      </c>
      <c r="J657" s="106">
        <v>1</v>
      </c>
      <c r="K657" s="106">
        <f t="shared" si="36"/>
        <v>118950</v>
      </c>
      <c r="L657" s="1"/>
    </row>
    <row r="658" spans="1:12" ht="15.75">
      <c r="A658" s="995">
        <v>644</v>
      </c>
      <c r="B658" s="938">
        <v>61</v>
      </c>
      <c r="C658" s="101" t="s">
        <v>412</v>
      </c>
      <c r="D658" s="68"/>
      <c r="E658" s="102">
        <v>2011</v>
      </c>
      <c r="F658" s="103" t="s">
        <v>13</v>
      </c>
      <c r="G658" s="104">
        <v>117000</v>
      </c>
      <c r="H658" s="102">
        <v>1</v>
      </c>
      <c r="I658" s="105">
        <f t="shared" si="35"/>
        <v>117000</v>
      </c>
      <c r="J658" s="106">
        <v>1</v>
      </c>
      <c r="K658" s="106">
        <f t="shared" si="36"/>
        <v>117000</v>
      </c>
      <c r="L658" s="1"/>
    </row>
    <row r="659" spans="1:12" ht="15.75">
      <c r="A659" s="995">
        <v>645</v>
      </c>
      <c r="B659" s="938">
        <v>62</v>
      </c>
      <c r="C659" s="101" t="s">
        <v>531</v>
      </c>
      <c r="D659" s="68"/>
      <c r="E659" s="102">
        <v>2011</v>
      </c>
      <c r="F659" s="103" t="s">
        <v>13</v>
      </c>
      <c r="G659" s="104">
        <v>76050</v>
      </c>
      <c r="H659" s="102">
        <v>1</v>
      </c>
      <c r="I659" s="105">
        <f t="shared" si="35"/>
        <v>76050</v>
      </c>
      <c r="J659" s="106">
        <v>1</v>
      </c>
      <c r="K659" s="106">
        <f t="shared" si="36"/>
        <v>76050</v>
      </c>
      <c r="L659" s="1"/>
    </row>
    <row r="660" spans="1:12" ht="15.75">
      <c r="A660" s="995">
        <v>646</v>
      </c>
      <c r="B660" s="938">
        <v>63</v>
      </c>
      <c r="C660" s="101" t="s">
        <v>532</v>
      </c>
      <c r="D660" s="68"/>
      <c r="E660" s="102">
        <v>2011</v>
      </c>
      <c r="F660" s="103" t="s">
        <v>13</v>
      </c>
      <c r="G660" s="104">
        <v>117000</v>
      </c>
      <c r="H660" s="102">
        <v>1</v>
      </c>
      <c r="I660" s="105">
        <f t="shared" si="35"/>
        <v>117000</v>
      </c>
      <c r="J660" s="106">
        <v>1</v>
      </c>
      <c r="K660" s="106">
        <f t="shared" si="36"/>
        <v>117000</v>
      </c>
      <c r="L660" s="1"/>
    </row>
    <row r="661" spans="1:12" ht="15.75">
      <c r="A661" s="995">
        <v>647</v>
      </c>
      <c r="B661" s="938">
        <v>64</v>
      </c>
      <c r="C661" s="101" t="s">
        <v>533</v>
      </c>
      <c r="D661" s="68"/>
      <c r="E661" s="102">
        <v>2011</v>
      </c>
      <c r="F661" s="103" t="s">
        <v>13</v>
      </c>
      <c r="G661" s="104">
        <v>39000</v>
      </c>
      <c r="H661" s="102">
        <v>1</v>
      </c>
      <c r="I661" s="105">
        <f t="shared" si="35"/>
        <v>39000</v>
      </c>
      <c r="J661" s="106">
        <v>1</v>
      </c>
      <c r="K661" s="106">
        <f t="shared" si="36"/>
        <v>39000</v>
      </c>
      <c r="L661" s="1"/>
    </row>
    <row r="662" spans="1:12" ht="15.75">
      <c r="A662" s="995">
        <v>648</v>
      </c>
      <c r="B662" s="938">
        <v>65</v>
      </c>
      <c r="C662" s="101" t="s">
        <v>534</v>
      </c>
      <c r="D662" s="68"/>
      <c r="E662" s="102">
        <v>2011</v>
      </c>
      <c r="F662" s="103" t="s">
        <v>13</v>
      </c>
      <c r="G662" s="104">
        <v>20480</v>
      </c>
      <c r="H662" s="102">
        <v>1</v>
      </c>
      <c r="I662" s="105">
        <f t="shared" si="35"/>
        <v>20480</v>
      </c>
      <c r="J662" s="106">
        <v>1</v>
      </c>
      <c r="K662" s="106">
        <f t="shared" si="36"/>
        <v>20480</v>
      </c>
      <c r="L662" s="1"/>
    </row>
    <row r="663" spans="1:12" ht="15.75">
      <c r="A663" s="995">
        <v>649</v>
      </c>
      <c r="B663" s="938">
        <v>66</v>
      </c>
      <c r="C663" s="101" t="s">
        <v>394</v>
      </c>
      <c r="D663" s="68"/>
      <c r="E663" s="102">
        <v>2011</v>
      </c>
      <c r="F663" s="103" t="s">
        <v>13</v>
      </c>
      <c r="G663" s="104">
        <v>51200</v>
      </c>
      <c r="H663" s="102">
        <v>1</v>
      </c>
      <c r="I663" s="105">
        <f t="shared" ref="I663:I725" si="37">G663*H663</f>
        <v>51200</v>
      </c>
      <c r="J663" s="106">
        <v>1</v>
      </c>
      <c r="K663" s="106">
        <f t="shared" ref="K663:K721" si="38">I663</f>
        <v>51200</v>
      </c>
      <c r="L663" s="1"/>
    </row>
    <row r="664" spans="1:12" ht="15.75">
      <c r="A664" s="995">
        <v>650</v>
      </c>
      <c r="B664" s="938">
        <v>67</v>
      </c>
      <c r="C664" s="101" t="s">
        <v>535</v>
      </c>
      <c r="D664" s="68"/>
      <c r="E664" s="102">
        <v>2012</v>
      </c>
      <c r="F664" s="103" t="s">
        <v>13</v>
      </c>
      <c r="G664" s="104">
        <v>16250</v>
      </c>
      <c r="H664" s="102">
        <v>1</v>
      </c>
      <c r="I664" s="105">
        <f t="shared" si="37"/>
        <v>16250</v>
      </c>
      <c r="J664" s="106">
        <v>1</v>
      </c>
      <c r="K664" s="106">
        <f t="shared" si="38"/>
        <v>16250</v>
      </c>
      <c r="L664" s="1"/>
    </row>
    <row r="665" spans="1:12" ht="15.75">
      <c r="A665" s="995">
        <v>651</v>
      </c>
      <c r="B665" s="938">
        <v>68</v>
      </c>
      <c r="C665" s="101" t="s">
        <v>536</v>
      </c>
      <c r="D665" s="68"/>
      <c r="E665" s="102">
        <v>2012</v>
      </c>
      <c r="F665" s="103" t="s">
        <v>13</v>
      </c>
      <c r="G665" s="104">
        <v>63600</v>
      </c>
      <c r="H665" s="102">
        <v>1</v>
      </c>
      <c r="I665" s="105">
        <f t="shared" si="37"/>
        <v>63600</v>
      </c>
      <c r="J665" s="106">
        <v>1</v>
      </c>
      <c r="K665" s="106">
        <f t="shared" si="38"/>
        <v>63600</v>
      </c>
      <c r="L665" s="1"/>
    </row>
    <row r="666" spans="1:12" ht="15.75">
      <c r="A666" s="995">
        <v>652</v>
      </c>
      <c r="B666" s="938">
        <v>69</v>
      </c>
      <c r="C666" s="101" t="s">
        <v>537</v>
      </c>
      <c r="D666" s="68"/>
      <c r="E666" s="102">
        <v>2012</v>
      </c>
      <c r="F666" s="103" t="s">
        <v>13</v>
      </c>
      <c r="G666" s="104">
        <v>0</v>
      </c>
      <c r="H666" s="102">
        <v>1</v>
      </c>
      <c r="I666" s="105">
        <f t="shared" si="37"/>
        <v>0</v>
      </c>
      <c r="J666" s="106">
        <v>1</v>
      </c>
      <c r="K666" s="106">
        <f t="shared" si="38"/>
        <v>0</v>
      </c>
      <c r="L666" s="1"/>
    </row>
    <row r="667" spans="1:12" ht="15.75">
      <c r="A667" s="995">
        <v>653</v>
      </c>
      <c r="B667" s="938">
        <v>70</v>
      </c>
      <c r="C667" s="101" t="s">
        <v>538</v>
      </c>
      <c r="D667" s="68"/>
      <c r="E667" s="102">
        <v>2012</v>
      </c>
      <c r="F667" s="103" t="s">
        <v>13</v>
      </c>
      <c r="G667" s="104">
        <v>18600</v>
      </c>
      <c r="H667" s="102">
        <v>1</v>
      </c>
      <c r="I667" s="105">
        <f t="shared" si="37"/>
        <v>18600</v>
      </c>
      <c r="J667" s="106">
        <v>1</v>
      </c>
      <c r="K667" s="106">
        <f t="shared" si="38"/>
        <v>18600</v>
      </c>
      <c r="L667" s="1"/>
    </row>
    <row r="668" spans="1:12" ht="15.75">
      <c r="A668" s="995">
        <v>654</v>
      </c>
      <c r="B668" s="938">
        <v>71</v>
      </c>
      <c r="C668" s="101" t="s">
        <v>401</v>
      </c>
      <c r="D668" s="68"/>
      <c r="E668" s="102">
        <v>2013</v>
      </c>
      <c r="F668" s="103" t="s">
        <v>13</v>
      </c>
      <c r="G668" s="104">
        <v>143000</v>
      </c>
      <c r="H668" s="102">
        <v>1</v>
      </c>
      <c r="I668" s="105">
        <f t="shared" si="37"/>
        <v>143000</v>
      </c>
      <c r="J668" s="106">
        <v>1</v>
      </c>
      <c r="K668" s="106">
        <f t="shared" si="38"/>
        <v>143000</v>
      </c>
      <c r="L668" s="1"/>
    </row>
    <row r="669" spans="1:12" ht="15.75">
      <c r="A669" s="995">
        <v>655</v>
      </c>
      <c r="B669" s="938">
        <v>72</v>
      </c>
      <c r="C669" s="101" t="s">
        <v>539</v>
      </c>
      <c r="D669" s="68"/>
      <c r="E669" s="102">
        <v>2013</v>
      </c>
      <c r="F669" s="103" t="s">
        <v>13</v>
      </c>
      <c r="G669" s="104">
        <v>55900</v>
      </c>
      <c r="H669" s="102">
        <v>1</v>
      </c>
      <c r="I669" s="105">
        <f t="shared" si="37"/>
        <v>55900</v>
      </c>
      <c r="J669" s="106">
        <v>1</v>
      </c>
      <c r="K669" s="106">
        <f t="shared" si="38"/>
        <v>55900</v>
      </c>
      <c r="L669" s="1"/>
    </row>
    <row r="670" spans="1:12" ht="15.75">
      <c r="A670" s="995">
        <v>656</v>
      </c>
      <c r="B670" s="938">
        <v>73</v>
      </c>
      <c r="C670" s="101" t="s">
        <v>540</v>
      </c>
      <c r="D670" s="68"/>
      <c r="E670" s="102">
        <v>2013</v>
      </c>
      <c r="F670" s="103" t="s">
        <v>13</v>
      </c>
      <c r="G670" s="104">
        <v>28600</v>
      </c>
      <c r="H670" s="102">
        <v>1</v>
      </c>
      <c r="I670" s="105">
        <f t="shared" si="37"/>
        <v>28600</v>
      </c>
      <c r="J670" s="106">
        <v>1</v>
      </c>
      <c r="K670" s="106">
        <f t="shared" si="38"/>
        <v>28600</v>
      </c>
      <c r="L670" s="1"/>
    </row>
    <row r="671" spans="1:12" ht="15.75">
      <c r="A671" s="995">
        <v>657</v>
      </c>
      <c r="B671" s="938">
        <v>74</v>
      </c>
      <c r="C671" s="101" t="s">
        <v>541</v>
      </c>
      <c r="D671" s="68"/>
      <c r="E671" s="102">
        <v>2013</v>
      </c>
      <c r="F671" s="103" t="s">
        <v>13</v>
      </c>
      <c r="G671" s="104">
        <v>11400</v>
      </c>
      <c r="H671" s="102">
        <v>2</v>
      </c>
      <c r="I671" s="105">
        <f t="shared" si="37"/>
        <v>22800</v>
      </c>
      <c r="J671" s="106">
        <v>2</v>
      </c>
      <c r="K671" s="106">
        <f t="shared" si="38"/>
        <v>22800</v>
      </c>
      <c r="L671" s="1"/>
    </row>
    <row r="672" spans="1:12" ht="15.75">
      <c r="A672" s="995">
        <v>658</v>
      </c>
      <c r="B672" s="938">
        <v>75</v>
      </c>
      <c r="C672" s="101" t="s">
        <v>542</v>
      </c>
      <c r="D672" s="68"/>
      <c r="E672" s="102">
        <v>2013</v>
      </c>
      <c r="F672" s="103" t="s">
        <v>13</v>
      </c>
      <c r="G672" s="104">
        <v>2400</v>
      </c>
      <c r="H672" s="102">
        <v>3</v>
      </c>
      <c r="I672" s="105">
        <f t="shared" si="37"/>
        <v>7200</v>
      </c>
      <c r="J672" s="106">
        <v>3</v>
      </c>
      <c r="K672" s="106">
        <f t="shared" si="38"/>
        <v>7200</v>
      </c>
      <c r="L672" s="1"/>
    </row>
    <row r="673" spans="1:12" ht="15.75">
      <c r="A673" s="995">
        <v>659</v>
      </c>
      <c r="B673" s="938">
        <v>76</v>
      </c>
      <c r="C673" s="101" t="s">
        <v>543</v>
      </c>
      <c r="D673" s="68"/>
      <c r="E673" s="102">
        <v>2013</v>
      </c>
      <c r="F673" s="103" t="s">
        <v>13</v>
      </c>
      <c r="G673" s="104">
        <v>3960</v>
      </c>
      <c r="H673" s="102">
        <v>1</v>
      </c>
      <c r="I673" s="105">
        <f t="shared" si="37"/>
        <v>3960</v>
      </c>
      <c r="J673" s="106">
        <v>1</v>
      </c>
      <c r="K673" s="106">
        <f t="shared" si="38"/>
        <v>3960</v>
      </c>
      <c r="L673" s="1"/>
    </row>
    <row r="674" spans="1:12" ht="15.75">
      <c r="A674" s="995">
        <v>660</v>
      </c>
      <c r="B674" s="938">
        <v>77</v>
      </c>
      <c r="C674" s="101" t="s">
        <v>544</v>
      </c>
      <c r="D674" s="68"/>
      <c r="E674" s="102">
        <v>2013</v>
      </c>
      <c r="F674" s="103" t="s">
        <v>13</v>
      </c>
      <c r="G674" s="104">
        <v>5120</v>
      </c>
      <c r="H674" s="102">
        <v>1</v>
      </c>
      <c r="I674" s="105">
        <f t="shared" si="37"/>
        <v>5120</v>
      </c>
      <c r="J674" s="106">
        <v>1</v>
      </c>
      <c r="K674" s="106">
        <f t="shared" si="38"/>
        <v>5120</v>
      </c>
      <c r="L674" s="1"/>
    </row>
    <row r="675" spans="1:12" ht="15.75">
      <c r="A675" s="995">
        <v>661</v>
      </c>
      <c r="B675" s="938">
        <v>78</v>
      </c>
      <c r="C675" s="101" t="s">
        <v>545</v>
      </c>
      <c r="D675" s="68"/>
      <c r="E675" s="102">
        <v>2013</v>
      </c>
      <c r="F675" s="103" t="s">
        <v>13</v>
      </c>
      <c r="G675" s="104">
        <v>114560</v>
      </c>
      <c r="H675" s="102">
        <v>1</v>
      </c>
      <c r="I675" s="105">
        <f t="shared" si="37"/>
        <v>114560</v>
      </c>
      <c r="J675" s="106">
        <v>1</v>
      </c>
      <c r="K675" s="106">
        <f t="shared" si="38"/>
        <v>114560</v>
      </c>
      <c r="L675" s="1"/>
    </row>
    <row r="676" spans="1:12" ht="15.75">
      <c r="A676" s="995">
        <v>662</v>
      </c>
      <c r="B676" s="938">
        <v>79</v>
      </c>
      <c r="C676" s="101" t="s">
        <v>546</v>
      </c>
      <c r="D676" s="68"/>
      <c r="E676" s="102">
        <v>2013</v>
      </c>
      <c r="F676" s="103" t="s">
        <v>13</v>
      </c>
      <c r="G676" s="104">
        <v>6400</v>
      </c>
      <c r="H676" s="102">
        <v>1</v>
      </c>
      <c r="I676" s="105">
        <f t="shared" si="37"/>
        <v>6400</v>
      </c>
      <c r="J676" s="106">
        <v>1</v>
      </c>
      <c r="K676" s="106">
        <f t="shared" si="38"/>
        <v>6400</v>
      </c>
      <c r="L676" s="1"/>
    </row>
    <row r="677" spans="1:12" ht="15.75">
      <c r="A677" s="995">
        <v>663</v>
      </c>
      <c r="B677" s="938">
        <v>80</v>
      </c>
      <c r="C677" s="101" t="s">
        <v>547</v>
      </c>
      <c r="D677" s="68"/>
      <c r="E677" s="102">
        <v>2013</v>
      </c>
      <c r="F677" s="103" t="s">
        <v>13</v>
      </c>
      <c r="G677" s="104">
        <v>6080</v>
      </c>
      <c r="H677" s="102">
        <v>1</v>
      </c>
      <c r="I677" s="105">
        <f t="shared" si="37"/>
        <v>6080</v>
      </c>
      <c r="J677" s="106">
        <v>1</v>
      </c>
      <c r="K677" s="106">
        <f t="shared" si="38"/>
        <v>6080</v>
      </c>
      <c r="L677" s="1"/>
    </row>
    <row r="678" spans="1:12" ht="15.75">
      <c r="A678" s="995">
        <v>664</v>
      </c>
      <c r="B678" s="938">
        <v>81</v>
      </c>
      <c r="C678" s="101" t="s">
        <v>548</v>
      </c>
      <c r="D678" s="68"/>
      <c r="E678" s="102">
        <v>2013</v>
      </c>
      <c r="F678" s="103" t="s">
        <v>13</v>
      </c>
      <c r="G678" s="104">
        <v>6000</v>
      </c>
      <c r="H678" s="102">
        <v>1</v>
      </c>
      <c r="I678" s="105">
        <f t="shared" si="37"/>
        <v>6000</v>
      </c>
      <c r="J678" s="106">
        <v>1</v>
      </c>
      <c r="K678" s="106">
        <f t="shared" si="38"/>
        <v>6000</v>
      </c>
      <c r="L678" s="1"/>
    </row>
    <row r="679" spans="1:12" ht="15.75">
      <c r="A679" s="995">
        <v>665</v>
      </c>
      <c r="B679" s="938">
        <v>82</v>
      </c>
      <c r="C679" s="101" t="s">
        <v>549</v>
      </c>
      <c r="D679" s="68"/>
      <c r="E679" s="102">
        <v>2013</v>
      </c>
      <c r="F679" s="103" t="s">
        <v>13</v>
      </c>
      <c r="G679" s="104">
        <v>34000</v>
      </c>
      <c r="H679" s="102">
        <v>1</v>
      </c>
      <c r="I679" s="105">
        <f t="shared" si="37"/>
        <v>34000</v>
      </c>
      <c r="J679" s="106">
        <v>1</v>
      </c>
      <c r="K679" s="106">
        <f t="shared" si="38"/>
        <v>34000</v>
      </c>
      <c r="L679" s="1"/>
    </row>
    <row r="680" spans="1:12" ht="15.75">
      <c r="A680" s="995">
        <v>666</v>
      </c>
      <c r="B680" s="938">
        <v>83</v>
      </c>
      <c r="C680" s="101" t="s">
        <v>548</v>
      </c>
      <c r="D680" s="68"/>
      <c r="E680" s="102">
        <v>2013</v>
      </c>
      <c r="F680" s="103" t="s">
        <v>13</v>
      </c>
      <c r="G680" s="104">
        <v>49000</v>
      </c>
      <c r="H680" s="102">
        <v>1</v>
      </c>
      <c r="I680" s="105">
        <f t="shared" si="37"/>
        <v>49000</v>
      </c>
      <c r="J680" s="106">
        <v>1</v>
      </c>
      <c r="K680" s="106">
        <f t="shared" si="38"/>
        <v>49000</v>
      </c>
      <c r="L680" s="1"/>
    </row>
    <row r="681" spans="1:12" ht="15.75">
      <c r="A681" s="995">
        <v>667</v>
      </c>
      <c r="B681" s="938">
        <v>84</v>
      </c>
      <c r="C681" s="101" t="s">
        <v>550</v>
      </c>
      <c r="D681" s="68"/>
      <c r="E681" s="102">
        <v>2013</v>
      </c>
      <c r="F681" s="103" t="s">
        <v>13</v>
      </c>
      <c r="G681" s="104">
        <v>22000</v>
      </c>
      <c r="H681" s="102">
        <v>1</v>
      </c>
      <c r="I681" s="105">
        <f t="shared" si="37"/>
        <v>22000</v>
      </c>
      <c r="J681" s="106">
        <v>1</v>
      </c>
      <c r="K681" s="106">
        <f t="shared" si="38"/>
        <v>22000</v>
      </c>
      <c r="L681" s="1"/>
    </row>
    <row r="682" spans="1:12" ht="15.75">
      <c r="A682" s="995">
        <v>668</v>
      </c>
      <c r="B682" s="938">
        <v>85</v>
      </c>
      <c r="C682" s="101" t="s">
        <v>394</v>
      </c>
      <c r="D682" s="68"/>
      <c r="E682" s="102">
        <v>2014</v>
      </c>
      <c r="F682" s="103" t="s">
        <v>13</v>
      </c>
      <c r="G682" s="104">
        <v>100000</v>
      </c>
      <c r="H682" s="102">
        <v>1</v>
      </c>
      <c r="I682" s="105">
        <f t="shared" si="37"/>
        <v>100000</v>
      </c>
      <c r="J682" s="106">
        <v>1</v>
      </c>
      <c r="K682" s="106">
        <f t="shared" si="38"/>
        <v>100000</v>
      </c>
      <c r="L682" s="1"/>
    </row>
    <row r="683" spans="1:12" ht="15.75">
      <c r="A683" s="995">
        <v>669</v>
      </c>
      <c r="B683" s="938">
        <v>86</v>
      </c>
      <c r="C683" s="101" t="s">
        <v>406</v>
      </c>
      <c r="D683" s="68"/>
      <c r="E683" s="102">
        <v>2014</v>
      </c>
      <c r="F683" s="103" t="s">
        <v>13</v>
      </c>
      <c r="G683" s="104">
        <v>50000</v>
      </c>
      <c r="H683" s="102">
        <v>3</v>
      </c>
      <c r="I683" s="105">
        <f t="shared" si="37"/>
        <v>150000</v>
      </c>
      <c r="J683" s="106">
        <v>3</v>
      </c>
      <c r="K683" s="106">
        <f t="shared" si="38"/>
        <v>150000</v>
      </c>
      <c r="L683" s="1"/>
    </row>
    <row r="684" spans="1:12" ht="15.75">
      <c r="A684" s="995">
        <v>670</v>
      </c>
      <c r="B684" s="938">
        <v>87</v>
      </c>
      <c r="C684" s="101" t="s">
        <v>551</v>
      </c>
      <c r="D684" s="68"/>
      <c r="E684" s="102">
        <v>2014</v>
      </c>
      <c r="F684" s="103" t="s">
        <v>13</v>
      </c>
      <c r="G684" s="104">
        <v>8500</v>
      </c>
      <c r="H684" s="102">
        <v>8</v>
      </c>
      <c r="I684" s="105">
        <f t="shared" si="37"/>
        <v>68000</v>
      </c>
      <c r="J684" s="106">
        <v>8</v>
      </c>
      <c r="K684" s="106">
        <f t="shared" si="38"/>
        <v>68000</v>
      </c>
      <c r="L684" s="1"/>
    </row>
    <row r="685" spans="1:12" ht="15.75">
      <c r="A685" s="995">
        <v>671</v>
      </c>
      <c r="B685" s="938">
        <v>88</v>
      </c>
      <c r="C685" s="101" t="s">
        <v>552</v>
      </c>
      <c r="D685" s="68"/>
      <c r="E685" s="102">
        <v>2014</v>
      </c>
      <c r="F685" s="103" t="s">
        <v>13</v>
      </c>
      <c r="G685" s="104">
        <v>40000</v>
      </c>
      <c r="H685" s="102">
        <v>1</v>
      </c>
      <c r="I685" s="105">
        <f t="shared" si="37"/>
        <v>40000</v>
      </c>
      <c r="J685" s="106">
        <v>1</v>
      </c>
      <c r="K685" s="106">
        <f t="shared" si="38"/>
        <v>40000</v>
      </c>
      <c r="L685" s="1"/>
    </row>
    <row r="686" spans="1:12" ht="15.75">
      <c r="A686" s="995">
        <v>672</v>
      </c>
      <c r="B686" s="938">
        <v>89</v>
      </c>
      <c r="C686" s="101" t="s">
        <v>553</v>
      </c>
      <c r="D686" s="68"/>
      <c r="E686" s="102">
        <v>2014</v>
      </c>
      <c r="F686" s="103" t="s">
        <v>13</v>
      </c>
      <c r="G686" s="104">
        <v>120000</v>
      </c>
      <c r="H686" s="102">
        <v>1</v>
      </c>
      <c r="I686" s="105">
        <f t="shared" si="37"/>
        <v>120000</v>
      </c>
      <c r="J686" s="106">
        <v>1</v>
      </c>
      <c r="K686" s="106">
        <f t="shared" si="38"/>
        <v>120000</v>
      </c>
      <c r="L686" s="1"/>
    </row>
    <row r="687" spans="1:12" ht="15.75">
      <c r="A687" s="995">
        <v>673</v>
      </c>
      <c r="B687" s="938">
        <v>90</v>
      </c>
      <c r="C687" s="101" t="s">
        <v>554</v>
      </c>
      <c r="D687" s="68"/>
      <c r="E687" s="102">
        <v>2014</v>
      </c>
      <c r="F687" s="103" t="s">
        <v>13</v>
      </c>
      <c r="G687" s="104">
        <v>5000</v>
      </c>
      <c r="H687" s="102">
        <v>5</v>
      </c>
      <c r="I687" s="105">
        <f t="shared" si="37"/>
        <v>25000</v>
      </c>
      <c r="J687" s="106">
        <v>5</v>
      </c>
      <c r="K687" s="106">
        <f t="shared" si="38"/>
        <v>25000</v>
      </c>
      <c r="L687" s="1"/>
    </row>
    <row r="688" spans="1:12" ht="15.75">
      <c r="A688" s="995">
        <v>674</v>
      </c>
      <c r="B688" s="938">
        <v>91</v>
      </c>
      <c r="C688" s="101" t="s">
        <v>555</v>
      </c>
      <c r="D688" s="68"/>
      <c r="E688" s="102">
        <v>2014</v>
      </c>
      <c r="F688" s="103" t="s">
        <v>13</v>
      </c>
      <c r="G688" s="104">
        <v>10000</v>
      </c>
      <c r="H688" s="102">
        <v>1</v>
      </c>
      <c r="I688" s="105">
        <f t="shared" si="37"/>
        <v>10000</v>
      </c>
      <c r="J688" s="106">
        <v>1</v>
      </c>
      <c r="K688" s="106">
        <f t="shared" si="38"/>
        <v>10000</v>
      </c>
      <c r="L688" s="1"/>
    </row>
    <row r="689" spans="1:12" ht="15.75">
      <c r="A689" s="995">
        <v>675</v>
      </c>
      <c r="B689" s="938">
        <v>92</v>
      </c>
      <c r="C689" s="101" t="s">
        <v>556</v>
      </c>
      <c r="D689" s="68"/>
      <c r="E689" s="102">
        <v>2014</v>
      </c>
      <c r="F689" s="103" t="s">
        <v>13</v>
      </c>
      <c r="G689" s="104">
        <v>3800</v>
      </c>
      <c r="H689" s="102">
        <v>1</v>
      </c>
      <c r="I689" s="105">
        <f t="shared" si="37"/>
        <v>3800</v>
      </c>
      <c r="J689" s="106">
        <v>1</v>
      </c>
      <c r="K689" s="106">
        <f t="shared" si="38"/>
        <v>3800</v>
      </c>
      <c r="L689" s="1"/>
    </row>
    <row r="690" spans="1:12" ht="15.75">
      <c r="A690" s="995">
        <v>676</v>
      </c>
      <c r="B690" s="938">
        <v>93</v>
      </c>
      <c r="C690" s="101" t="s">
        <v>557</v>
      </c>
      <c r="D690" s="68"/>
      <c r="E690" s="102">
        <v>2014</v>
      </c>
      <c r="F690" s="103" t="s">
        <v>13</v>
      </c>
      <c r="G690" s="104">
        <v>22000</v>
      </c>
      <c r="H690" s="102">
        <v>5</v>
      </c>
      <c r="I690" s="105">
        <f t="shared" si="37"/>
        <v>110000</v>
      </c>
      <c r="J690" s="106">
        <v>5</v>
      </c>
      <c r="K690" s="106">
        <f t="shared" si="38"/>
        <v>110000</v>
      </c>
      <c r="L690" s="1"/>
    </row>
    <row r="691" spans="1:12" ht="15.75">
      <c r="A691" s="995">
        <v>677</v>
      </c>
      <c r="B691" s="938">
        <v>94</v>
      </c>
      <c r="C691" s="101" t="s">
        <v>558</v>
      </c>
      <c r="D691" s="68"/>
      <c r="E691" s="102">
        <v>2014</v>
      </c>
      <c r="F691" s="103" t="s">
        <v>13</v>
      </c>
      <c r="G691" s="104">
        <v>3000</v>
      </c>
      <c r="H691" s="102">
        <v>2</v>
      </c>
      <c r="I691" s="105">
        <f t="shared" si="37"/>
        <v>6000</v>
      </c>
      <c r="J691" s="106">
        <v>2</v>
      </c>
      <c r="K691" s="106">
        <f t="shared" si="38"/>
        <v>6000</v>
      </c>
      <c r="L691" s="1"/>
    </row>
    <row r="692" spans="1:12" ht="15.75">
      <c r="A692" s="995">
        <v>678</v>
      </c>
      <c r="B692" s="938">
        <v>95</v>
      </c>
      <c r="C692" s="101" t="s">
        <v>559</v>
      </c>
      <c r="D692" s="68"/>
      <c r="E692" s="102">
        <v>2014</v>
      </c>
      <c r="F692" s="103" t="s">
        <v>13</v>
      </c>
      <c r="G692" s="104">
        <v>12000</v>
      </c>
      <c r="H692" s="102">
        <v>1</v>
      </c>
      <c r="I692" s="105">
        <f t="shared" si="37"/>
        <v>12000</v>
      </c>
      <c r="J692" s="106">
        <v>1</v>
      </c>
      <c r="K692" s="106">
        <f t="shared" si="38"/>
        <v>12000</v>
      </c>
      <c r="L692" s="1"/>
    </row>
    <row r="693" spans="1:12" ht="15.75">
      <c r="A693" s="995">
        <v>679</v>
      </c>
      <c r="B693" s="938">
        <v>96</v>
      </c>
      <c r="C693" s="101" t="s">
        <v>560</v>
      </c>
      <c r="D693" s="68"/>
      <c r="E693" s="102">
        <v>2014</v>
      </c>
      <c r="F693" s="103" t="s">
        <v>13</v>
      </c>
      <c r="G693" s="104">
        <v>60000</v>
      </c>
      <c r="H693" s="102">
        <v>1</v>
      </c>
      <c r="I693" s="105">
        <f t="shared" si="37"/>
        <v>60000</v>
      </c>
      <c r="J693" s="106">
        <v>1</v>
      </c>
      <c r="K693" s="106">
        <f t="shared" si="38"/>
        <v>60000</v>
      </c>
      <c r="L693" s="1"/>
    </row>
    <row r="694" spans="1:12" ht="15.75">
      <c r="A694" s="995">
        <v>680</v>
      </c>
      <c r="B694" s="938">
        <v>97</v>
      </c>
      <c r="C694" s="101" t="s">
        <v>561</v>
      </c>
      <c r="D694" s="68"/>
      <c r="E694" s="102">
        <v>2014</v>
      </c>
      <c r="F694" s="103" t="s">
        <v>13</v>
      </c>
      <c r="G694" s="104">
        <v>60000</v>
      </c>
      <c r="H694" s="102">
        <v>2</v>
      </c>
      <c r="I694" s="105">
        <f t="shared" si="37"/>
        <v>120000</v>
      </c>
      <c r="J694" s="106">
        <v>2</v>
      </c>
      <c r="K694" s="106">
        <f t="shared" si="38"/>
        <v>120000</v>
      </c>
      <c r="L694" s="1"/>
    </row>
    <row r="695" spans="1:12" ht="15.75">
      <c r="A695" s="995">
        <v>681</v>
      </c>
      <c r="B695" s="938">
        <v>98</v>
      </c>
      <c r="C695" s="101" t="s">
        <v>562</v>
      </c>
      <c r="D695" s="68"/>
      <c r="E695" s="102">
        <v>2014</v>
      </c>
      <c r="F695" s="103" t="s">
        <v>13</v>
      </c>
      <c r="G695" s="104">
        <v>3500</v>
      </c>
      <c r="H695" s="102">
        <v>1</v>
      </c>
      <c r="I695" s="105">
        <f t="shared" si="37"/>
        <v>3500</v>
      </c>
      <c r="J695" s="106">
        <v>1</v>
      </c>
      <c r="K695" s="106">
        <f t="shared" si="38"/>
        <v>3500</v>
      </c>
      <c r="L695" s="1"/>
    </row>
    <row r="696" spans="1:12" ht="15.75">
      <c r="A696" s="995">
        <v>682</v>
      </c>
      <c r="B696" s="938">
        <v>99</v>
      </c>
      <c r="C696" s="101" t="s">
        <v>563</v>
      </c>
      <c r="D696" s="68"/>
      <c r="E696" s="102">
        <v>2015</v>
      </c>
      <c r="F696" s="103" t="s">
        <v>13</v>
      </c>
      <c r="G696" s="104">
        <v>191900</v>
      </c>
      <c r="H696" s="102">
        <v>1</v>
      </c>
      <c r="I696" s="105">
        <f t="shared" si="37"/>
        <v>191900</v>
      </c>
      <c r="J696" s="106">
        <v>1</v>
      </c>
      <c r="K696" s="106">
        <f t="shared" si="38"/>
        <v>191900</v>
      </c>
      <c r="L696" s="1"/>
    </row>
    <row r="697" spans="1:12" ht="15.75">
      <c r="A697" s="995">
        <v>683</v>
      </c>
      <c r="B697" s="938">
        <v>100</v>
      </c>
      <c r="C697" s="101" t="s">
        <v>564</v>
      </c>
      <c r="D697" s="68"/>
      <c r="E697" s="102">
        <v>2015</v>
      </c>
      <c r="F697" s="103" t="s">
        <v>13</v>
      </c>
      <c r="G697" s="104">
        <v>190000</v>
      </c>
      <c r="H697" s="102">
        <v>1</v>
      </c>
      <c r="I697" s="105">
        <f t="shared" si="37"/>
        <v>190000</v>
      </c>
      <c r="J697" s="106">
        <v>1</v>
      </c>
      <c r="K697" s="106">
        <f t="shared" si="38"/>
        <v>190000</v>
      </c>
      <c r="L697" s="1"/>
    </row>
    <row r="698" spans="1:12" ht="15.75">
      <c r="A698" s="995">
        <v>684</v>
      </c>
      <c r="B698" s="938">
        <v>101</v>
      </c>
      <c r="C698" s="101" t="s">
        <v>565</v>
      </c>
      <c r="D698" s="68"/>
      <c r="E698" s="102">
        <v>2015</v>
      </c>
      <c r="F698" s="103" t="s">
        <v>13</v>
      </c>
      <c r="G698" s="104">
        <v>208000</v>
      </c>
      <c r="H698" s="102">
        <v>1</v>
      </c>
      <c r="I698" s="105">
        <f t="shared" si="37"/>
        <v>208000</v>
      </c>
      <c r="J698" s="106">
        <v>1</v>
      </c>
      <c r="K698" s="106">
        <f t="shared" si="38"/>
        <v>208000</v>
      </c>
      <c r="L698" s="1"/>
    </row>
    <row r="699" spans="1:12" ht="15.75">
      <c r="A699" s="995">
        <v>685</v>
      </c>
      <c r="B699" s="938">
        <v>102</v>
      </c>
      <c r="C699" s="101" t="s">
        <v>566</v>
      </c>
      <c r="D699" s="68"/>
      <c r="E699" s="102">
        <v>2015</v>
      </c>
      <c r="F699" s="103" t="s">
        <v>13</v>
      </c>
      <c r="G699" s="104">
        <v>74600</v>
      </c>
      <c r="H699" s="102">
        <v>1</v>
      </c>
      <c r="I699" s="105">
        <f t="shared" si="37"/>
        <v>74600</v>
      </c>
      <c r="J699" s="106">
        <v>1</v>
      </c>
      <c r="K699" s="106">
        <f t="shared" si="38"/>
        <v>74600</v>
      </c>
      <c r="L699" s="1"/>
    </row>
    <row r="700" spans="1:12" ht="15.75">
      <c r="A700" s="995">
        <v>686</v>
      </c>
      <c r="B700" s="938">
        <v>103</v>
      </c>
      <c r="C700" s="101" t="s">
        <v>567</v>
      </c>
      <c r="D700" s="68"/>
      <c r="E700" s="102">
        <v>2015</v>
      </c>
      <c r="F700" s="103" t="s">
        <v>13</v>
      </c>
      <c r="G700" s="104">
        <v>9500</v>
      </c>
      <c r="H700" s="102">
        <v>1</v>
      </c>
      <c r="I700" s="105">
        <f t="shared" si="37"/>
        <v>9500</v>
      </c>
      <c r="J700" s="106">
        <v>1</v>
      </c>
      <c r="K700" s="106">
        <f t="shared" si="38"/>
        <v>9500</v>
      </c>
      <c r="L700" s="1"/>
    </row>
    <row r="701" spans="1:12" ht="15.75">
      <c r="A701" s="995">
        <v>687</v>
      </c>
      <c r="B701" s="938">
        <v>104</v>
      </c>
      <c r="C701" s="101" t="s">
        <v>568</v>
      </c>
      <c r="D701" s="68"/>
      <c r="E701" s="102">
        <v>2015</v>
      </c>
      <c r="F701" s="103" t="s">
        <v>13</v>
      </c>
      <c r="G701" s="104">
        <v>9000</v>
      </c>
      <c r="H701" s="102">
        <v>1</v>
      </c>
      <c r="I701" s="105">
        <f t="shared" si="37"/>
        <v>9000</v>
      </c>
      <c r="J701" s="106">
        <v>1</v>
      </c>
      <c r="K701" s="106">
        <f t="shared" si="38"/>
        <v>9000</v>
      </c>
      <c r="L701" s="1"/>
    </row>
    <row r="702" spans="1:12" ht="15.75">
      <c r="A702" s="995">
        <v>688</v>
      </c>
      <c r="B702" s="938">
        <v>105</v>
      </c>
      <c r="C702" s="101" t="s">
        <v>569</v>
      </c>
      <c r="D702" s="68"/>
      <c r="E702" s="102">
        <v>2015</v>
      </c>
      <c r="F702" s="103" t="s">
        <v>13</v>
      </c>
      <c r="G702" s="104">
        <v>5800</v>
      </c>
      <c r="H702" s="102">
        <v>1</v>
      </c>
      <c r="I702" s="105">
        <f t="shared" si="37"/>
        <v>5800</v>
      </c>
      <c r="J702" s="106">
        <v>1</v>
      </c>
      <c r="K702" s="106">
        <f t="shared" si="38"/>
        <v>5800</v>
      </c>
      <c r="L702" s="1"/>
    </row>
    <row r="703" spans="1:12" ht="15.75">
      <c r="A703" s="995">
        <v>689</v>
      </c>
      <c r="B703" s="938">
        <v>106</v>
      </c>
      <c r="C703" s="101" t="s">
        <v>570</v>
      </c>
      <c r="D703" s="68"/>
      <c r="E703" s="102">
        <v>2015</v>
      </c>
      <c r="F703" s="103" t="s">
        <v>13</v>
      </c>
      <c r="G703" s="104">
        <v>31000</v>
      </c>
      <c r="H703" s="102">
        <v>1</v>
      </c>
      <c r="I703" s="105">
        <f t="shared" si="37"/>
        <v>31000</v>
      </c>
      <c r="J703" s="106">
        <v>1</v>
      </c>
      <c r="K703" s="106">
        <f t="shared" si="38"/>
        <v>31000</v>
      </c>
      <c r="L703" s="1"/>
    </row>
    <row r="704" spans="1:12" ht="15.75">
      <c r="A704" s="995">
        <v>690</v>
      </c>
      <c r="B704" s="938">
        <v>107</v>
      </c>
      <c r="C704" s="101" t="s">
        <v>571</v>
      </c>
      <c r="D704" s="68"/>
      <c r="E704" s="102">
        <v>2015</v>
      </c>
      <c r="F704" s="103" t="s">
        <v>13</v>
      </c>
      <c r="G704" s="104">
        <v>11500</v>
      </c>
      <c r="H704" s="102">
        <v>2</v>
      </c>
      <c r="I704" s="105">
        <f t="shared" si="37"/>
        <v>23000</v>
      </c>
      <c r="J704" s="106">
        <v>2</v>
      </c>
      <c r="K704" s="106">
        <f t="shared" si="38"/>
        <v>23000</v>
      </c>
      <c r="L704" s="1"/>
    </row>
    <row r="705" spans="1:12" ht="15.75">
      <c r="A705" s="995">
        <v>691</v>
      </c>
      <c r="B705" s="938">
        <v>108</v>
      </c>
      <c r="C705" s="101" t="s">
        <v>572</v>
      </c>
      <c r="D705" s="68"/>
      <c r="E705" s="102">
        <v>2015</v>
      </c>
      <c r="F705" s="103" t="s">
        <v>13</v>
      </c>
      <c r="G705" s="104">
        <v>14000</v>
      </c>
      <c r="H705" s="102">
        <v>1</v>
      </c>
      <c r="I705" s="105">
        <f t="shared" si="37"/>
        <v>14000</v>
      </c>
      <c r="J705" s="106">
        <v>1</v>
      </c>
      <c r="K705" s="106">
        <f t="shared" si="38"/>
        <v>14000</v>
      </c>
      <c r="L705" s="1"/>
    </row>
    <row r="706" spans="1:12" ht="15.75">
      <c r="A706" s="995">
        <v>692</v>
      </c>
      <c r="B706" s="938">
        <v>109</v>
      </c>
      <c r="C706" s="101" t="s">
        <v>573</v>
      </c>
      <c r="D706" s="68"/>
      <c r="E706" s="102">
        <v>2015</v>
      </c>
      <c r="F706" s="103" t="s">
        <v>13</v>
      </c>
      <c r="G706" s="104">
        <v>1500</v>
      </c>
      <c r="H706" s="102">
        <v>3</v>
      </c>
      <c r="I706" s="105">
        <f t="shared" si="37"/>
        <v>4500</v>
      </c>
      <c r="J706" s="106">
        <v>3</v>
      </c>
      <c r="K706" s="106">
        <f t="shared" si="38"/>
        <v>4500</v>
      </c>
      <c r="L706" s="1"/>
    </row>
    <row r="707" spans="1:12" ht="15.75">
      <c r="A707" s="995">
        <v>693</v>
      </c>
      <c r="B707" s="938">
        <v>110</v>
      </c>
      <c r="C707" s="101" t="s">
        <v>574</v>
      </c>
      <c r="D707" s="68"/>
      <c r="E707" s="102">
        <v>2015</v>
      </c>
      <c r="F707" s="103" t="s">
        <v>13</v>
      </c>
      <c r="G707" s="104">
        <v>3500</v>
      </c>
      <c r="H707" s="102">
        <v>1</v>
      </c>
      <c r="I707" s="105">
        <f t="shared" si="37"/>
        <v>3500</v>
      </c>
      <c r="J707" s="106">
        <v>1</v>
      </c>
      <c r="K707" s="106">
        <f t="shared" si="38"/>
        <v>3500</v>
      </c>
      <c r="L707" s="1"/>
    </row>
    <row r="708" spans="1:12" ht="15.75">
      <c r="A708" s="995">
        <v>694</v>
      </c>
      <c r="B708" s="938">
        <v>111</v>
      </c>
      <c r="C708" s="101" t="s">
        <v>575</v>
      </c>
      <c r="D708" s="68"/>
      <c r="E708" s="102">
        <v>2015</v>
      </c>
      <c r="F708" s="103" t="s">
        <v>13</v>
      </c>
      <c r="G708" s="104">
        <v>74600</v>
      </c>
      <c r="H708" s="102">
        <v>1</v>
      </c>
      <c r="I708" s="105">
        <f t="shared" si="37"/>
        <v>74600</v>
      </c>
      <c r="J708" s="106">
        <v>1</v>
      </c>
      <c r="K708" s="106">
        <f t="shared" si="38"/>
        <v>74600</v>
      </c>
      <c r="L708" s="1"/>
    </row>
    <row r="709" spans="1:12" ht="15.75">
      <c r="A709" s="995">
        <v>695</v>
      </c>
      <c r="B709" s="938">
        <v>112</v>
      </c>
      <c r="C709" s="101" t="s">
        <v>576</v>
      </c>
      <c r="D709" s="68"/>
      <c r="E709" s="102">
        <v>2016</v>
      </c>
      <c r="F709" s="103" t="s">
        <v>13</v>
      </c>
      <c r="G709" s="104">
        <v>498950</v>
      </c>
      <c r="H709" s="102">
        <v>1</v>
      </c>
      <c r="I709" s="105">
        <f t="shared" si="37"/>
        <v>498950</v>
      </c>
      <c r="J709" s="106">
        <v>1</v>
      </c>
      <c r="K709" s="106">
        <f t="shared" si="38"/>
        <v>498950</v>
      </c>
      <c r="L709" s="1"/>
    </row>
    <row r="710" spans="1:12" ht="15.75">
      <c r="A710" s="995">
        <v>696</v>
      </c>
      <c r="B710" s="938">
        <v>113</v>
      </c>
      <c r="C710" s="101" t="s">
        <v>577</v>
      </c>
      <c r="D710" s="68"/>
      <c r="E710" s="102">
        <v>2016</v>
      </c>
      <c r="F710" s="103" t="s">
        <v>13</v>
      </c>
      <c r="G710" s="104">
        <v>1495</v>
      </c>
      <c r="H710" s="102">
        <v>5</v>
      </c>
      <c r="I710" s="105">
        <f t="shared" si="37"/>
        <v>7475</v>
      </c>
      <c r="J710" s="106">
        <v>5</v>
      </c>
      <c r="K710" s="106">
        <f t="shared" si="38"/>
        <v>7475</v>
      </c>
      <c r="L710" s="1"/>
    </row>
    <row r="711" spans="1:12" ht="15.75">
      <c r="A711" s="995">
        <v>697</v>
      </c>
      <c r="B711" s="938">
        <v>114</v>
      </c>
      <c r="C711" s="101" t="s">
        <v>578</v>
      </c>
      <c r="D711" s="68"/>
      <c r="E711" s="102">
        <v>2016</v>
      </c>
      <c r="F711" s="103" t="s">
        <v>13</v>
      </c>
      <c r="G711" s="104">
        <v>5000</v>
      </c>
      <c r="H711" s="102">
        <v>1</v>
      </c>
      <c r="I711" s="105">
        <f t="shared" si="37"/>
        <v>5000</v>
      </c>
      <c r="J711" s="106">
        <v>1</v>
      </c>
      <c r="K711" s="106">
        <f t="shared" si="38"/>
        <v>5000</v>
      </c>
      <c r="L711" s="1"/>
    </row>
    <row r="712" spans="1:12" ht="15.75">
      <c r="A712" s="995">
        <v>698</v>
      </c>
      <c r="B712" s="938">
        <v>115</v>
      </c>
      <c r="C712" s="101" t="s">
        <v>579</v>
      </c>
      <c r="D712" s="68"/>
      <c r="E712" s="102">
        <v>2016</v>
      </c>
      <c r="F712" s="103" t="s">
        <v>13</v>
      </c>
      <c r="G712" s="104">
        <v>10000</v>
      </c>
      <c r="H712" s="102">
        <v>1</v>
      </c>
      <c r="I712" s="105">
        <f t="shared" si="37"/>
        <v>10000</v>
      </c>
      <c r="J712" s="106">
        <v>1</v>
      </c>
      <c r="K712" s="106">
        <f t="shared" si="38"/>
        <v>10000</v>
      </c>
      <c r="L712" s="1"/>
    </row>
    <row r="713" spans="1:12" ht="15.75">
      <c r="A713" s="995">
        <v>699</v>
      </c>
      <c r="B713" s="938">
        <v>116</v>
      </c>
      <c r="C713" s="101" t="s">
        <v>579</v>
      </c>
      <c r="D713" s="68"/>
      <c r="E713" s="102">
        <v>2016</v>
      </c>
      <c r="F713" s="103" t="s">
        <v>13</v>
      </c>
      <c r="G713" s="104">
        <v>4000</v>
      </c>
      <c r="H713" s="102">
        <v>1</v>
      </c>
      <c r="I713" s="105">
        <f t="shared" si="37"/>
        <v>4000</v>
      </c>
      <c r="J713" s="106">
        <v>1</v>
      </c>
      <c r="K713" s="106">
        <f t="shared" si="38"/>
        <v>4000</v>
      </c>
      <c r="L713" s="1"/>
    </row>
    <row r="714" spans="1:12" ht="15.75">
      <c r="A714" s="995">
        <v>700</v>
      </c>
      <c r="B714" s="938">
        <v>117</v>
      </c>
      <c r="C714" s="101" t="s">
        <v>580</v>
      </c>
      <c r="D714" s="68"/>
      <c r="E714" s="102">
        <v>2017</v>
      </c>
      <c r="F714" s="103" t="s">
        <v>13</v>
      </c>
      <c r="G714" s="104">
        <v>396000</v>
      </c>
      <c r="H714" s="102">
        <v>1</v>
      </c>
      <c r="I714" s="105">
        <f t="shared" si="37"/>
        <v>396000</v>
      </c>
      <c r="J714" s="106">
        <v>1</v>
      </c>
      <c r="K714" s="106">
        <f t="shared" si="38"/>
        <v>396000</v>
      </c>
      <c r="L714" s="1"/>
    </row>
    <row r="715" spans="1:12" ht="15.75">
      <c r="A715" s="995">
        <v>701</v>
      </c>
      <c r="B715" s="938">
        <v>118</v>
      </c>
      <c r="C715" s="101" t="s">
        <v>581</v>
      </c>
      <c r="D715" s="68"/>
      <c r="E715" s="102">
        <v>2017</v>
      </c>
      <c r="F715" s="103" t="s">
        <v>13</v>
      </c>
      <c r="G715" s="104">
        <v>99000</v>
      </c>
      <c r="H715" s="102">
        <v>1</v>
      </c>
      <c r="I715" s="105">
        <f t="shared" si="37"/>
        <v>99000</v>
      </c>
      <c r="J715" s="106">
        <v>1</v>
      </c>
      <c r="K715" s="106">
        <f t="shared" si="38"/>
        <v>99000</v>
      </c>
      <c r="L715" s="1"/>
    </row>
    <row r="716" spans="1:12" ht="15.75">
      <c r="A716" s="995">
        <v>702</v>
      </c>
      <c r="B716" s="938">
        <v>119</v>
      </c>
      <c r="C716" s="101" t="s">
        <v>582</v>
      </c>
      <c r="D716" s="68"/>
      <c r="E716" s="102">
        <v>2017</v>
      </c>
      <c r="F716" s="103" t="s">
        <v>13</v>
      </c>
      <c r="G716" s="104">
        <v>495000</v>
      </c>
      <c r="H716" s="102">
        <v>1</v>
      </c>
      <c r="I716" s="105">
        <f t="shared" si="37"/>
        <v>495000</v>
      </c>
      <c r="J716" s="106">
        <v>1</v>
      </c>
      <c r="K716" s="106">
        <f t="shared" si="38"/>
        <v>495000</v>
      </c>
      <c r="L716" s="1"/>
    </row>
    <row r="717" spans="1:12" ht="15.75">
      <c r="A717" s="995">
        <v>703</v>
      </c>
      <c r="B717" s="938">
        <v>120</v>
      </c>
      <c r="C717" s="101" t="s">
        <v>568</v>
      </c>
      <c r="D717" s="68"/>
      <c r="E717" s="102">
        <v>2015</v>
      </c>
      <c r="F717" s="103" t="s">
        <v>13</v>
      </c>
      <c r="G717" s="104">
        <v>4500</v>
      </c>
      <c r="H717" s="102">
        <v>1</v>
      </c>
      <c r="I717" s="105">
        <f t="shared" si="37"/>
        <v>4500</v>
      </c>
      <c r="J717" s="106">
        <v>1</v>
      </c>
      <c r="K717" s="106">
        <f t="shared" si="38"/>
        <v>4500</v>
      </c>
      <c r="L717" s="1"/>
    </row>
    <row r="718" spans="1:12" ht="15.75">
      <c r="A718" s="995">
        <v>704</v>
      </c>
      <c r="B718" s="938">
        <v>121</v>
      </c>
      <c r="C718" s="101" t="s">
        <v>583</v>
      </c>
      <c r="D718" s="68"/>
      <c r="E718" s="102">
        <v>2015</v>
      </c>
      <c r="F718" s="103" t="s">
        <v>13</v>
      </c>
      <c r="G718" s="104">
        <v>1000</v>
      </c>
      <c r="H718" s="102">
        <v>5</v>
      </c>
      <c r="I718" s="105">
        <f t="shared" si="37"/>
        <v>5000</v>
      </c>
      <c r="J718" s="106">
        <v>5</v>
      </c>
      <c r="K718" s="106">
        <f t="shared" si="38"/>
        <v>5000</v>
      </c>
      <c r="L718" s="1"/>
    </row>
    <row r="719" spans="1:12" ht="15.75">
      <c r="A719" s="995">
        <v>705</v>
      </c>
      <c r="B719" s="938">
        <v>122</v>
      </c>
      <c r="C719" s="101" t="s">
        <v>584</v>
      </c>
      <c r="D719" s="68"/>
      <c r="E719" s="102">
        <v>2015</v>
      </c>
      <c r="F719" s="103" t="s">
        <v>13</v>
      </c>
      <c r="G719" s="104">
        <v>800</v>
      </c>
      <c r="H719" s="102">
        <v>3</v>
      </c>
      <c r="I719" s="105">
        <f t="shared" si="37"/>
        <v>2400</v>
      </c>
      <c r="J719" s="106">
        <v>3</v>
      </c>
      <c r="K719" s="106">
        <f t="shared" si="38"/>
        <v>2400</v>
      </c>
      <c r="L719" s="1"/>
    </row>
    <row r="720" spans="1:12" ht="15.75">
      <c r="A720" s="995">
        <v>706</v>
      </c>
      <c r="B720" s="938">
        <v>123</v>
      </c>
      <c r="C720" s="101" t="s">
        <v>585</v>
      </c>
      <c r="D720" s="68"/>
      <c r="E720" s="102">
        <v>2015</v>
      </c>
      <c r="F720" s="103" t="s">
        <v>13</v>
      </c>
      <c r="G720" s="104">
        <v>400</v>
      </c>
      <c r="H720" s="102">
        <v>3</v>
      </c>
      <c r="I720" s="105">
        <f t="shared" si="37"/>
        <v>1200</v>
      </c>
      <c r="J720" s="106">
        <v>3</v>
      </c>
      <c r="K720" s="106">
        <f t="shared" si="38"/>
        <v>1200</v>
      </c>
      <c r="L720" s="1"/>
    </row>
    <row r="721" spans="1:12" ht="15.75">
      <c r="A721" s="995">
        <v>707</v>
      </c>
      <c r="B721" s="938">
        <v>124</v>
      </c>
      <c r="C721" s="101" t="s">
        <v>586</v>
      </c>
      <c r="D721" s="68"/>
      <c r="E721" s="102">
        <v>2015</v>
      </c>
      <c r="F721" s="103" t="s">
        <v>13</v>
      </c>
      <c r="G721" s="104">
        <v>400</v>
      </c>
      <c r="H721" s="102">
        <v>3</v>
      </c>
      <c r="I721" s="105">
        <f t="shared" si="37"/>
        <v>1200</v>
      </c>
      <c r="J721" s="106">
        <v>3</v>
      </c>
      <c r="K721" s="106">
        <f t="shared" si="38"/>
        <v>1200</v>
      </c>
      <c r="L721" s="1"/>
    </row>
    <row r="722" spans="1:12" ht="15.75">
      <c r="A722" s="995">
        <v>708</v>
      </c>
      <c r="B722" s="938">
        <v>125</v>
      </c>
      <c r="C722" s="101" t="s">
        <v>587</v>
      </c>
      <c r="D722" s="68"/>
      <c r="E722" s="102">
        <v>2018</v>
      </c>
      <c r="F722" s="103" t="s">
        <v>13</v>
      </c>
      <c r="G722" s="104">
        <v>18000</v>
      </c>
      <c r="H722" s="102">
        <v>50</v>
      </c>
      <c r="I722" s="105">
        <f t="shared" si="37"/>
        <v>900000</v>
      </c>
      <c r="J722" s="106">
        <v>50</v>
      </c>
      <c r="K722" s="106">
        <f>I722</f>
        <v>900000</v>
      </c>
      <c r="L722" s="1"/>
    </row>
    <row r="723" spans="1:12" ht="15.75">
      <c r="A723" s="995">
        <v>709</v>
      </c>
      <c r="B723" s="938">
        <v>126</v>
      </c>
      <c r="C723" s="101" t="s">
        <v>90</v>
      </c>
      <c r="D723" s="68"/>
      <c r="E723" s="102">
        <v>2018</v>
      </c>
      <c r="F723" s="103" t="s">
        <v>13</v>
      </c>
      <c r="G723" s="104">
        <v>9500</v>
      </c>
      <c r="H723" s="102">
        <v>300</v>
      </c>
      <c r="I723" s="105">
        <f t="shared" si="37"/>
        <v>2850000</v>
      </c>
      <c r="J723" s="106">
        <v>300</v>
      </c>
      <c r="K723" s="106">
        <f>I723</f>
        <v>2850000</v>
      </c>
      <c r="L723" s="1"/>
    </row>
    <row r="724" spans="1:12" ht="45.75">
      <c r="A724" s="995">
        <v>710</v>
      </c>
      <c r="B724" s="938">
        <v>127</v>
      </c>
      <c r="C724" s="107" t="s">
        <v>357</v>
      </c>
      <c r="D724" s="102"/>
      <c r="E724" s="102">
        <v>2018</v>
      </c>
      <c r="F724" s="103" t="s">
        <v>13</v>
      </c>
      <c r="G724" s="104">
        <v>464000</v>
      </c>
      <c r="H724" s="102">
        <v>1</v>
      </c>
      <c r="I724" s="105">
        <f t="shared" si="37"/>
        <v>464000</v>
      </c>
      <c r="J724" s="106">
        <v>1</v>
      </c>
      <c r="K724" s="106">
        <f>I724</f>
        <v>464000</v>
      </c>
      <c r="L724" s="1"/>
    </row>
    <row r="725" spans="1:12" ht="30.75">
      <c r="A725" s="995">
        <v>711</v>
      </c>
      <c r="B725" s="938">
        <v>128</v>
      </c>
      <c r="C725" s="107" t="s">
        <v>358</v>
      </c>
      <c r="D725" s="68"/>
      <c r="E725" s="102">
        <v>2018</v>
      </c>
      <c r="F725" s="103" t="s">
        <v>13</v>
      </c>
      <c r="G725" s="104">
        <v>52950</v>
      </c>
      <c r="H725" s="102">
        <v>1</v>
      </c>
      <c r="I725" s="105">
        <f t="shared" si="37"/>
        <v>52950</v>
      </c>
      <c r="J725" s="106">
        <v>1</v>
      </c>
      <c r="K725" s="106">
        <f t="shared" ref="K725:K738" si="39">I725</f>
        <v>52950</v>
      </c>
      <c r="L725" s="1"/>
    </row>
    <row r="726" spans="1:12" ht="30.75">
      <c r="A726" s="995">
        <v>712</v>
      </c>
      <c r="B726" s="938">
        <v>129</v>
      </c>
      <c r="C726" s="107" t="s">
        <v>234</v>
      </c>
      <c r="D726" s="68"/>
      <c r="E726" s="102">
        <v>2018</v>
      </c>
      <c r="F726" s="103" t="s">
        <v>13</v>
      </c>
      <c r="G726" s="104">
        <v>113400</v>
      </c>
      <c r="H726" s="102">
        <v>1</v>
      </c>
      <c r="I726" s="105">
        <f t="shared" ref="I726:I738" si="40">G726*H726</f>
        <v>113400</v>
      </c>
      <c r="J726" s="106">
        <v>1</v>
      </c>
      <c r="K726" s="106">
        <f t="shared" si="39"/>
        <v>113400</v>
      </c>
      <c r="L726" s="1"/>
    </row>
    <row r="727" spans="1:12" ht="30.75">
      <c r="A727" s="995">
        <v>713</v>
      </c>
      <c r="B727" s="938">
        <v>130</v>
      </c>
      <c r="C727" s="107" t="s">
        <v>359</v>
      </c>
      <c r="D727" s="68"/>
      <c r="E727" s="102">
        <v>2018</v>
      </c>
      <c r="F727" s="103" t="s">
        <v>13</v>
      </c>
      <c r="G727" s="104">
        <v>35100</v>
      </c>
      <c r="H727" s="102">
        <v>1</v>
      </c>
      <c r="I727" s="105">
        <f t="shared" si="40"/>
        <v>35100</v>
      </c>
      <c r="J727" s="106">
        <v>1</v>
      </c>
      <c r="K727" s="106">
        <f t="shared" si="39"/>
        <v>35100</v>
      </c>
      <c r="L727" s="1"/>
    </row>
    <row r="728" spans="1:12" ht="45.75">
      <c r="A728" s="995">
        <v>714</v>
      </c>
      <c r="B728" s="938">
        <v>131</v>
      </c>
      <c r="C728" s="107" t="s">
        <v>360</v>
      </c>
      <c r="D728" s="68"/>
      <c r="E728" s="102">
        <v>2018</v>
      </c>
      <c r="F728" s="103" t="s">
        <v>13</v>
      </c>
      <c r="G728" s="104">
        <v>33120</v>
      </c>
      <c r="H728" s="102">
        <v>1</v>
      </c>
      <c r="I728" s="105">
        <f t="shared" si="40"/>
        <v>33120</v>
      </c>
      <c r="J728" s="106">
        <v>1</v>
      </c>
      <c r="K728" s="106">
        <f t="shared" si="39"/>
        <v>33120</v>
      </c>
      <c r="L728" s="1"/>
    </row>
    <row r="729" spans="1:12" ht="30.75">
      <c r="A729" s="995">
        <v>715</v>
      </c>
      <c r="B729" s="938">
        <v>132</v>
      </c>
      <c r="C729" s="107" t="s">
        <v>361</v>
      </c>
      <c r="D729" s="68"/>
      <c r="E729" s="102">
        <v>2018</v>
      </c>
      <c r="F729" s="103" t="s">
        <v>13</v>
      </c>
      <c r="G729" s="104">
        <v>12030</v>
      </c>
      <c r="H729" s="102">
        <v>1</v>
      </c>
      <c r="I729" s="105">
        <f t="shared" si="40"/>
        <v>12030</v>
      </c>
      <c r="J729" s="106">
        <v>1</v>
      </c>
      <c r="K729" s="106">
        <f t="shared" si="39"/>
        <v>12030</v>
      </c>
      <c r="L729" s="1"/>
    </row>
    <row r="730" spans="1:12" ht="30.75">
      <c r="A730" s="995">
        <v>716</v>
      </c>
      <c r="B730" s="938">
        <v>133</v>
      </c>
      <c r="C730" s="107" t="s">
        <v>473</v>
      </c>
      <c r="D730" s="68"/>
      <c r="E730" s="102">
        <v>2018</v>
      </c>
      <c r="F730" s="103" t="s">
        <v>189</v>
      </c>
      <c r="G730" s="104">
        <v>2310</v>
      </c>
      <c r="H730" s="102">
        <v>30</v>
      </c>
      <c r="I730" s="105">
        <f t="shared" si="40"/>
        <v>69300</v>
      </c>
      <c r="J730" s="106">
        <v>30</v>
      </c>
      <c r="K730" s="106">
        <f t="shared" si="39"/>
        <v>69300</v>
      </c>
      <c r="L730" s="1"/>
    </row>
    <row r="731" spans="1:12" ht="30.75">
      <c r="A731" s="995">
        <v>717</v>
      </c>
      <c r="B731" s="938">
        <v>134</v>
      </c>
      <c r="C731" s="107" t="s">
        <v>242</v>
      </c>
      <c r="D731" s="68"/>
      <c r="E731" s="102">
        <v>2018</v>
      </c>
      <c r="F731" s="103" t="s">
        <v>13</v>
      </c>
      <c r="G731" s="104">
        <v>300</v>
      </c>
      <c r="H731" s="102">
        <v>10</v>
      </c>
      <c r="I731" s="105">
        <f t="shared" si="40"/>
        <v>3000</v>
      </c>
      <c r="J731" s="106">
        <v>10</v>
      </c>
      <c r="K731" s="106">
        <f t="shared" si="39"/>
        <v>3000</v>
      </c>
      <c r="L731" s="1"/>
    </row>
    <row r="732" spans="1:12" ht="45.75">
      <c r="A732" s="995">
        <v>718</v>
      </c>
      <c r="B732" s="938">
        <v>135</v>
      </c>
      <c r="C732" s="107" t="s">
        <v>362</v>
      </c>
      <c r="D732" s="68"/>
      <c r="E732" s="102">
        <v>2018</v>
      </c>
      <c r="F732" s="103" t="s">
        <v>13</v>
      </c>
      <c r="G732" s="104">
        <v>5300</v>
      </c>
      <c r="H732" s="102">
        <v>1</v>
      </c>
      <c r="I732" s="105">
        <f t="shared" si="40"/>
        <v>5300</v>
      </c>
      <c r="J732" s="106">
        <v>1</v>
      </c>
      <c r="K732" s="106">
        <f t="shared" si="39"/>
        <v>5300</v>
      </c>
      <c r="L732" s="1"/>
    </row>
    <row r="733" spans="1:12" ht="30.75">
      <c r="A733" s="995">
        <v>719</v>
      </c>
      <c r="B733" s="938">
        <v>136</v>
      </c>
      <c r="C733" s="107" t="s">
        <v>588</v>
      </c>
      <c r="D733" s="68"/>
      <c r="E733" s="102">
        <v>2018</v>
      </c>
      <c r="F733" s="103" t="s">
        <v>13</v>
      </c>
      <c r="G733" s="104">
        <v>750</v>
      </c>
      <c r="H733" s="102">
        <v>75</v>
      </c>
      <c r="I733" s="105">
        <f t="shared" si="40"/>
        <v>56250</v>
      </c>
      <c r="J733" s="106">
        <v>75</v>
      </c>
      <c r="K733" s="106">
        <f t="shared" si="39"/>
        <v>56250</v>
      </c>
      <c r="L733" s="1"/>
    </row>
    <row r="734" spans="1:12" ht="15.75">
      <c r="A734" s="995">
        <v>720</v>
      </c>
      <c r="B734" s="938">
        <v>137</v>
      </c>
      <c r="C734" s="107" t="s">
        <v>589</v>
      </c>
      <c r="D734" s="68"/>
      <c r="E734" s="102">
        <v>2019</v>
      </c>
      <c r="F734" s="103" t="s">
        <v>13</v>
      </c>
      <c r="G734" s="104">
        <v>30000</v>
      </c>
      <c r="H734" s="102">
        <v>1</v>
      </c>
      <c r="I734" s="105">
        <f t="shared" si="40"/>
        <v>30000</v>
      </c>
      <c r="J734" s="106">
        <v>1</v>
      </c>
      <c r="K734" s="106">
        <f t="shared" si="39"/>
        <v>30000</v>
      </c>
      <c r="L734" s="1"/>
    </row>
    <row r="735" spans="1:12" ht="15.75">
      <c r="A735" s="995">
        <v>721</v>
      </c>
      <c r="B735" s="938">
        <v>138</v>
      </c>
      <c r="C735" s="107" t="s">
        <v>272</v>
      </c>
      <c r="D735" s="68"/>
      <c r="E735" s="102">
        <v>2020</v>
      </c>
      <c r="F735" s="103" t="s">
        <v>13</v>
      </c>
      <c r="G735" s="104">
        <v>2100000</v>
      </c>
      <c r="H735" s="102">
        <v>1</v>
      </c>
      <c r="I735" s="105">
        <f t="shared" si="40"/>
        <v>2100000</v>
      </c>
      <c r="J735" s="106">
        <v>1</v>
      </c>
      <c r="K735" s="106">
        <f>I735*H735</f>
        <v>2100000</v>
      </c>
      <c r="L735" s="1"/>
    </row>
    <row r="736" spans="1:12" ht="15.75">
      <c r="A736" s="995">
        <v>722</v>
      </c>
      <c r="B736" s="938">
        <v>139</v>
      </c>
      <c r="C736" s="107" t="s">
        <v>278</v>
      </c>
      <c r="D736" s="68"/>
      <c r="E736" s="102">
        <v>2021</v>
      </c>
      <c r="F736" s="103" t="s">
        <v>13</v>
      </c>
      <c r="G736" s="104">
        <v>259000</v>
      </c>
      <c r="H736" s="102">
        <v>2</v>
      </c>
      <c r="I736" s="105">
        <f t="shared" si="40"/>
        <v>518000</v>
      </c>
      <c r="J736" s="106">
        <v>2</v>
      </c>
      <c r="K736" s="106">
        <f t="shared" si="39"/>
        <v>518000</v>
      </c>
      <c r="L736" s="1"/>
    </row>
    <row r="737" spans="1:12" ht="15.75">
      <c r="A737" s="995">
        <v>723</v>
      </c>
      <c r="B737" s="938">
        <v>140</v>
      </c>
      <c r="C737" s="93" t="s">
        <v>475</v>
      </c>
      <c r="D737" s="90"/>
      <c r="E737" s="90">
        <v>2021</v>
      </c>
      <c r="F737" s="90" t="s">
        <v>13</v>
      </c>
      <c r="G737" s="59">
        <v>1235000</v>
      </c>
      <c r="H737" s="90">
        <v>1</v>
      </c>
      <c r="I737" s="59">
        <f t="shared" si="40"/>
        <v>1235000</v>
      </c>
      <c r="J737" s="91">
        <v>1</v>
      </c>
      <c r="K737" s="91">
        <f t="shared" si="39"/>
        <v>1235000</v>
      </c>
      <c r="L737" s="1"/>
    </row>
    <row r="738" spans="1:12" ht="15.75">
      <c r="A738" s="995">
        <v>724</v>
      </c>
      <c r="B738" s="938">
        <v>141</v>
      </c>
      <c r="C738" s="93" t="s">
        <v>590</v>
      </c>
      <c r="D738" s="90"/>
      <c r="E738" s="90">
        <v>2022</v>
      </c>
      <c r="F738" s="90" t="s">
        <v>13</v>
      </c>
      <c r="G738" s="59">
        <v>170000</v>
      </c>
      <c r="H738" s="90">
        <v>1</v>
      </c>
      <c r="I738" s="59">
        <f t="shared" si="40"/>
        <v>170000</v>
      </c>
      <c r="J738" s="91">
        <v>1</v>
      </c>
      <c r="K738" s="91">
        <f t="shared" si="39"/>
        <v>170000</v>
      </c>
      <c r="L738" s="1"/>
    </row>
    <row r="739" spans="1:12" ht="31.5">
      <c r="A739" s="995">
        <v>725</v>
      </c>
      <c r="B739" s="938">
        <v>142</v>
      </c>
      <c r="C739" s="35" t="s">
        <v>3784</v>
      </c>
      <c r="D739" s="9"/>
      <c r="E739" s="10">
        <v>2022</v>
      </c>
      <c r="F739" s="10" t="s">
        <v>13</v>
      </c>
      <c r="G739" s="11">
        <v>150000</v>
      </c>
      <c r="H739" s="5">
        <v>2</v>
      </c>
      <c r="I739" s="11">
        <f>G739*H739</f>
        <v>300000</v>
      </c>
      <c r="J739" s="32">
        <v>2</v>
      </c>
      <c r="K739" s="11">
        <f>G739*H739</f>
        <v>300000</v>
      </c>
      <c r="L739" s="1"/>
    </row>
    <row r="740" spans="1:12" ht="15.75">
      <c r="A740" s="1079" t="s">
        <v>318</v>
      </c>
      <c r="B740" s="1080"/>
      <c r="C740" s="1080"/>
      <c r="D740" s="1080"/>
      <c r="E740" s="1080"/>
      <c r="F740" s="1080"/>
      <c r="G740" s="108"/>
      <c r="H740" s="109">
        <f>SUM(H598:H739)</f>
        <v>6361</v>
      </c>
      <c r="I740" s="110">
        <f>SUM(I598:I739)</f>
        <v>103669797</v>
      </c>
      <c r="J740" s="111">
        <f>SUM(J598:J739)</f>
        <v>6361</v>
      </c>
      <c r="K740" s="72">
        <f>SUM(K598:K739)</f>
        <v>103669797</v>
      </c>
      <c r="L740" s="1"/>
    </row>
    <row r="741" spans="1:12" ht="15.75">
      <c r="A741" s="420"/>
      <c r="B741" s="942"/>
      <c r="C741" s="112"/>
      <c r="D741" s="1083" t="s">
        <v>591</v>
      </c>
      <c r="E741" s="1083"/>
      <c r="F741" s="1083"/>
      <c r="G741" s="1083"/>
      <c r="H741" s="1083"/>
      <c r="I741" s="1083"/>
      <c r="J741" s="1083"/>
      <c r="K741" s="1084"/>
      <c r="L741" s="48"/>
    </row>
    <row r="742" spans="1:12" ht="15.75">
      <c r="A742" s="420">
        <v>726</v>
      </c>
      <c r="B742" s="938">
        <v>1</v>
      </c>
      <c r="C742" s="89" t="s">
        <v>592</v>
      </c>
      <c r="D742" s="90">
        <v>1975</v>
      </c>
      <c r="E742" s="90">
        <v>1975</v>
      </c>
      <c r="F742" s="68" t="s">
        <v>13</v>
      </c>
      <c r="G742" s="59">
        <v>14536169</v>
      </c>
      <c r="H742" s="90">
        <v>1</v>
      </c>
      <c r="I742" s="59">
        <f>G742*H742</f>
        <v>14536169</v>
      </c>
      <c r="J742" s="91">
        <v>1</v>
      </c>
      <c r="K742" s="113">
        <v>14536169</v>
      </c>
      <c r="L742" s="1"/>
    </row>
    <row r="743" spans="1:12" ht="15.75">
      <c r="A743" s="420">
        <v>727</v>
      </c>
      <c r="B743" s="938">
        <v>2</v>
      </c>
      <c r="C743" s="89" t="s">
        <v>593</v>
      </c>
      <c r="D743" s="90">
        <v>2009</v>
      </c>
      <c r="E743" s="90">
        <v>2009</v>
      </c>
      <c r="F743" s="68" t="s">
        <v>120</v>
      </c>
      <c r="G743" s="941">
        <v>563.5</v>
      </c>
      <c r="H743" s="90">
        <v>588</v>
      </c>
      <c r="I743" s="59">
        <f>G743*H743</f>
        <v>331338</v>
      </c>
      <c r="J743" s="91">
        <v>588</v>
      </c>
      <c r="K743" s="113">
        <f>H743*G743</f>
        <v>331338</v>
      </c>
      <c r="L743" s="1"/>
    </row>
    <row r="744" spans="1:12" ht="15.75">
      <c r="A744" s="420">
        <v>728</v>
      </c>
      <c r="B744" s="938">
        <v>3</v>
      </c>
      <c r="C744" s="89" t="s">
        <v>594</v>
      </c>
      <c r="D744" s="90">
        <v>1980</v>
      </c>
      <c r="E744" s="90">
        <v>1980</v>
      </c>
      <c r="F744" s="68" t="s">
        <v>13</v>
      </c>
      <c r="G744" s="59">
        <v>7607236</v>
      </c>
      <c r="H744" s="90">
        <v>1</v>
      </c>
      <c r="I744" s="59">
        <f>G744*H744</f>
        <v>7607236</v>
      </c>
      <c r="J744" s="91">
        <v>1</v>
      </c>
      <c r="K744" s="113">
        <v>7607236</v>
      </c>
      <c r="L744" s="114"/>
    </row>
    <row r="745" spans="1:12" ht="15.75">
      <c r="A745" s="995">
        <v>729</v>
      </c>
      <c r="B745" s="938">
        <v>4</v>
      </c>
      <c r="C745" s="89" t="s">
        <v>595</v>
      </c>
      <c r="D745" s="90"/>
      <c r="E745" s="90">
        <v>2006</v>
      </c>
      <c r="F745" s="68" t="s">
        <v>13</v>
      </c>
      <c r="G745" s="59">
        <v>42350</v>
      </c>
      <c r="H745" s="90">
        <v>1</v>
      </c>
      <c r="I745" s="59">
        <f t="shared" ref="I745:I776" si="41">G745*H745</f>
        <v>42350</v>
      </c>
      <c r="J745" s="91">
        <v>1</v>
      </c>
      <c r="K745" s="113">
        <f t="shared" ref="K745:K778" si="42">I745</f>
        <v>42350</v>
      </c>
      <c r="L745" s="1"/>
    </row>
    <row r="746" spans="1:12" ht="15.75">
      <c r="A746" s="995">
        <v>730</v>
      </c>
      <c r="B746" s="938">
        <v>5</v>
      </c>
      <c r="C746" s="89" t="s">
        <v>214</v>
      </c>
      <c r="D746" s="90"/>
      <c r="E746" s="90">
        <v>2008</v>
      </c>
      <c r="F746" s="68" t="s">
        <v>13</v>
      </c>
      <c r="G746" s="59">
        <v>12805</v>
      </c>
      <c r="H746" s="90">
        <v>1</v>
      </c>
      <c r="I746" s="59">
        <f t="shared" si="41"/>
        <v>12805</v>
      </c>
      <c r="J746" s="91">
        <v>1</v>
      </c>
      <c r="K746" s="113">
        <f t="shared" si="42"/>
        <v>12805</v>
      </c>
      <c r="L746" s="1"/>
    </row>
    <row r="747" spans="1:12" ht="15.75">
      <c r="A747" s="995">
        <v>731</v>
      </c>
      <c r="B747" s="938">
        <v>6</v>
      </c>
      <c r="C747" s="89" t="s">
        <v>596</v>
      </c>
      <c r="D747" s="90"/>
      <c r="E747" s="90">
        <v>2008</v>
      </c>
      <c r="F747" s="68" t="s">
        <v>13</v>
      </c>
      <c r="G747" s="59">
        <v>52195</v>
      </c>
      <c r="H747" s="90">
        <v>1</v>
      </c>
      <c r="I747" s="59">
        <f t="shared" si="41"/>
        <v>52195</v>
      </c>
      <c r="J747" s="91">
        <v>1</v>
      </c>
      <c r="K747" s="113">
        <f t="shared" si="42"/>
        <v>52195</v>
      </c>
      <c r="L747" s="1"/>
    </row>
    <row r="748" spans="1:12" ht="15.75">
      <c r="A748" s="995">
        <v>732</v>
      </c>
      <c r="B748" s="938">
        <v>7</v>
      </c>
      <c r="C748" s="89" t="s">
        <v>597</v>
      </c>
      <c r="D748" s="90"/>
      <c r="E748" s="90">
        <v>2008</v>
      </c>
      <c r="F748" s="68" t="s">
        <v>13</v>
      </c>
      <c r="G748" s="59">
        <v>14170</v>
      </c>
      <c r="H748" s="90">
        <v>3</v>
      </c>
      <c r="I748" s="59">
        <f t="shared" si="41"/>
        <v>42510</v>
      </c>
      <c r="J748" s="91">
        <v>3</v>
      </c>
      <c r="K748" s="113">
        <f t="shared" si="42"/>
        <v>42510</v>
      </c>
      <c r="L748" s="1"/>
    </row>
    <row r="749" spans="1:12" ht="15.75">
      <c r="A749" s="995">
        <v>733</v>
      </c>
      <c r="B749" s="938">
        <v>8</v>
      </c>
      <c r="C749" s="89" t="s">
        <v>348</v>
      </c>
      <c r="D749" s="90"/>
      <c r="E749" s="90">
        <v>2008</v>
      </c>
      <c r="F749" s="68" t="s">
        <v>13</v>
      </c>
      <c r="G749" s="59">
        <v>12950</v>
      </c>
      <c r="H749" s="90">
        <v>1</v>
      </c>
      <c r="I749" s="59">
        <f t="shared" si="41"/>
        <v>12950</v>
      </c>
      <c r="J749" s="91">
        <v>1</v>
      </c>
      <c r="K749" s="113">
        <f t="shared" si="42"/>
        <v>12950</v>
      </c>
      <c r="L749" s="1"/>
    </row>
    <row r="750" spans="1:12" ht="15.75">
      <c r="A750" s="995">
        <v>734</v>
      </c>
      <c r="B750" s="938">
        <v>9</v>
      </c>
      <c r="C750" s="89" t="s">
        <v>598</v>
      </c>
      <c r="D750" s="90"/>
      <c r="E750" s="90">
        <v>2008</v>
      </c>
      <c r="F750" s="68" t="s">
        <v>13</v>
      </c>
      <c r="G750" s="59">
        <v>14170</v>
      </c>
      <c r="H750" s="90">
        <v>1</v>
      </c>
      <c r="I750" s="59">
        <f t="shared" si="41"/>
        <v>14170</v>
      </c>
      <c r="J750" s="91">
        <v>1</v>
      </c>
      <c r="K750" s="113">
        <f t="shared" si="42"/>
        <v>14170</v>
      </c>
      <c r="L750" s="1"/>
    </row>
    <row r="751" spans="1:12" ht="15.75">
      <c r="A751" s="995">
        <v>735</v>
      </c>
      <c r="B751" s="938">
        <v>10</v>
      </c>
      <c r="C751" s="89" t="s">
        <v>599</v>
      </c>
      <c r="D751" s="90"/>
      <c r="E751" s="90">
        <v>2008</v>
      </c>
      <c r="F751" s="68" t="s">
        <v>13</v>
      </c>
      <c r="G751" s="59">
        <v>4344</v>
      </c>
      <c r="H751" s="90">
        <v>8</v>
      </c>
      <c r="I751" s="59">
        <f t="shared" si="41"/>
        <v>34752</v>
      </c>
      <c r="J751" s="91">
        <v>8</v>
      </c>
      <c r="K751" s="113">
        <f t="shared" si="42"/>
        <v>34752</v>
      </c>
      <c r="L751" s="1"/>
    </row>
    <row r="752" spans="1:12" ht="15.75">
      <c r="A752" s="995">
        <v>736</v>
      </c>
      <c r="B752" s="938">
        <v>11</v>
      </c>
      <c r="C752" s="89" t="s">
        <v>600</v>
      </c>
      <c r="D752" s="90"/>
      <c r="E752" s="90">
        <v>2000</v>
      </c>
      <c r="F752" s="68" t="s">
        <v>13</v>
      </c>
      <c r="G752" s="59">
        <v>10900</v>
      </c>
      <c r="H752" s="90">
        <v>1</v>
      </c>
      <c r="I752" s="59">
        <f t="shared" si="41"/>
        <v>10900</v>
      </c>
      <c r="J752" s="91">
        <v>1</v>
      </c>
      <c r="K752" s="113">
        <f t="shared" si="42"/>
        <v>10900</v>
      </c>
      <c r="L752" s="1"/>
    </row>
    <row r="753" spans="1:12" ht="15.75">
      <c r="A753" s="995">
        <v>737</v>
      </c>
      <c r="B753" s="938">
        <v>12</v>
      </c>
      <c r="C753" s="89" t="s">
        <v>601</v>
      </c>
      <c r="D753" s="90"/>
      <c r="E753" s="90">
        <v>1996</v>
      </c>
      <c r="F753" s="68" t="s">
        <v>13</v>
      </c>
      <c r="G753" s="59">
        <v>7500</v>
      </c>
      <c r="H753" s="90">
        <v>1</v>
      </c>
      <c r="I753" s="59">
        <f t="shared" si="41"/>
        <v>7500</v>
      </c>
      <c r="J753" s="91">
        <v>1</v>
      </c>
      <c r="K753" s="113">
        <f t="shared" si="42"/>
        <v>7500</v>
      </c>
      <c r="L753" s="1"/>
    </row>
    <row r="754" spans="1:12" ht="15.75">
      <c r="A754" s="995">
        <v>738</v>
      </c>
      <c r="B754" s="938">
        <v>13</v>
      </c>
      <c r="C754" s="89" t="s">
        <v>601</v>
      </c>
      <c r="D754" s="90"/>
      <c r="E754" s="90">
        <v>1996</v>
      </c>
      <c r="F754" s="68" t="s">
        <v>13</v>
      </c>
      <c r="G754" s="59">
        <v>3500</v>
      </c>
      <c r="H754" s="90">
        <v>1</v>
      </c>
      <c r="I754" s="59">
        <f t="shared" si="41"/>
        <v>3500</v>
      </c>
      <c r="J754" s="91">
        <v>1</v>
      </c>
      <c r="K754" s="113">
        <f t="shared" si="42"/>
        <v>3500</v>
      </c>
      <c r="L754" s="1"/>
    </row>
    <row r="755" spans="1:12" ht="45.75">
      <c r="A755" s="995">
        <v>739</v>
      </c>
      <c r="B755" s="938">
        <v>14</v>
      </c>
      <c r="C755" s="115" t="s">
        <v>357</v>
      </c>
      <c r="D755" s="90"/>
      <c r="E755" s="90">
        <v>2018</v>
      </c>
      <c r="F755" s="102" t="s">
        <v>13</v>
      </c>
      <c r="G755" s="59">
        <v>464000</v>
      </c>
      <c r="H755" s="90">
        <v>1</v>
      </c>
      <c r="I755" s="59">
        <f t="shared" si="41"/>
        <v>464000</v>
      </c>
      <c r="J755" s="91">
        <v>1</v>
      </c>
      <c r="K755" s="113">
        <f t="shared" si="42"/>
        <v>464000</v>
      </c>
      <c r="L755" s="1"/>
    </row>
    <row r="756" spans="1:12" ht="30.75">
      <c r="A756" s="995">
        <v>740</v>
      </c>
      <c r="B756" s="938">
        <v>15</v>
      </c>
      <c r="C756" s="115" t="s">
        <v>358</v>
      </c>
      <c r="D756" s="90"/>
      <c r="E756" s="90">
        <v>2018</v>
      </c>
      <c r="F756" s="68" t="s">
        <v>13</v>
      </c>
      <c r="G756" s="59">
        <v>52950</v>
      </c>
      <c r="H756" s="90">
        <v>1</v>
      </c>
      <c r="I756" s="59">
        <f t="shared" si="41"/>
        <v>52950</v>
      </c>
      <c r="J756" s="91">
        <v>1</v>
      </c>
      <c r="K756" s="113">
        <f t="shared" si="42"/>
        <v>52950</v>
      </c>
      <c r="L756" s="1"/>
    </row>
    <row r="757" spans="1:12" ht="30.75">
      <c r="A757" s="995">
        <v>741</v>
      </c>
      <c r="B757" s="938">
        <v>16</v>
      </c>
      <c r="C757" s="115" t="s">
        <v>234</v>
      </c>
      <c r="D757" s="90"/>
      <c r="E757" s="90">
        <v>2018</v>
      </c>
      <c r="F757" s="68" t="s">
        <v>13</v>
      </c>
      <c r="G757" s="59">
        <v>113400</v>
      </c>
      <c r="H757" s="90">
        <v>1</v>
      </c>
      <c r="I757" s="59">
        <f t="shared" si="41"/>
        <v>113400</v>
      </c>
      <c r="J757" s="91">
        <v>1</v>
      </c>
      <c r="K757" s="113">
        <f t="shared" si="42"/>
        <v>113400</v>
      </c>
      <c r="L757" s="1"/>
    </row>
    <row r="758" spans="1:12" ht="30.75">
      <c r="A758" s="995">
        <v>742</v>
      </c>
      <c r="B758" s="938">
        <v>17</v>
      </c>
      <c r="C758" s="115" t="s">
        <v>471</v>
      </c>
      <c r="D758" s="90"/>
      <c r="E758" s="90">
        <v>2018</v>
      </c>
      <c r="F758" s="68" t="s">
        <v>13</v>
      </c>
      <c r="G758" s="59">
        <v>35100</v>
      </c>
      <c r="H758" s="90">
        <v>1</v>
      </c>
      <c r="I758" s="59">
        <f t="shared" si="41"/>
        <v>35100</v>
      </c>
      <c r="J758" s="91">
        <v>1</v>
      </c>
      <c r="K758" s="113">
        <f t="shared" si="42"/>
        <v>35100</v>
      </c>
      <c r="L758" s="1"/>
    </row>
    <row r="759" spans="1:12" ht="45.75">
      <c r="A759" s="995">
        <v>743</v>
      </c>
      <c r="B759" s="938">
        <v>18</v>
      </c>
      <c r="C759" s="115" t="s">
        <v>360</v>
      </c>
      <c r="D759" s="90"/>
      <c r="E759" s="90">
        <v>2018</v>
      </c>
      <c r="F759" s="68" t="s">
        <v>13</v>
      </c>
      <c r="G759" s="59">
        <v>33120</v>
      </c>
      <c r="H759" s="90">
        <v>1</v>
      </c>
      <c r="I759" s="59">
        <f t="shared" si="41"/>
        <v>33120</v>
      </c>
      <c r="J759" s="91">
        <v>1</v>
      </c>
      <c r="K759" s="113">
        <f t="shared" si="42"/>
        <v>33120</v>
      </c>
      <c r="L759" s="1"/>
    </row>
    <row r="760" spans="1:12" ht="30.75">
      <c r="A760" s="995">
        <v>744</v>
      </c>
      <c r="B760" s="938">
        <v>19</v>
      </c>
      <c r="C760" s="115" t="s">
        <v>361</v>
      </c>
      <c r="D760" s="90"/>
      <c r="E760" s="90">
        <v>2018</v>
      </c>
      <c r="F760" s="68" t="s">
        <v>13</v>
      </c>
      <c r="G760" s="59">
        <v>12030</v>
      </c>
      <c r="H760" s="90">
        <v>1</v>
      </c>
      <c r="I760" s="59">
        <f t="shared" si="41"/>
        <v>12030</v>
      </c>
      <c r="J760" s="91">
        <v>1</v>
      </c>
      <c r="K760" s="113">
        <f t="shared" si="42"/>
        <v>12030</v>
      </c>
      <c r="L760" s="1"/>
    </row>
    <row r="761" spans="1:12" ht="30.75">
      <c r="A761" s="995">
        <v>745</v>
      </c>
      <c r="B761" s="938">
        <v>20</v>
      </c>
      <c r="C761" s="115" t="s">
        <v>473</v>
      </c>
      <c r="D761" s="90"/>
      <c r="E761" s="90">
        <v>2018</v>
      </c>
      <c r="F761" s="68" t="s">
        <v>189</v>
      </c>
      <c r="G761" s="59">
        <v>2310</v>
      </c>
      <c r="H761" s="90">
        <v>30</v>
      </c>
      <c r="I761" s="59">
        <f t="shared" si="41"/>
        <v>69300</v>
      </c>
      <c r="J761" s="91">
        <v>30</v>
      </c>
      <c r="K761" s="113">
        <f t="shared" si="42"/>
        <v>69300</v>
      </c>
      <c r="L761" s="1"/>
    </row>
    <row r="762" spans="1:12" ht="30.75">
      <c r="A762" s="995">
        <v>746</v>
      </c>
      <c r="B762" s="938">
        <v>21</v>
      </c>
      <c r="C762" s="115" t="s">
        <v>242</v>
      </c>
      <c r="D762" s="90"/>
      <c r="E762" s="90">
        <v>2018</v>
      </c>
      <c r="F762" s="68" t="s">
        <v>13</v>
      </c>
      <c r="G762" s="59">
        <v>300</v>
      </c>
      <c r="H762" s="90">
        <v>10</v>
      </c>
      <c r="I762" s="59">
        <f t="shared" si="41"/>
        <v>3000</v>
      </c>
      <c r="J762" s="91">
        <v>10</v>
      </c>
      <c r="K762" s="113">
        <f t="shared" si="42"/>
        <v>3000</v>
      </c>
      <c r="L762" s="1"/>
    </row>
    <row r="763" spans="1:12" ht="45.75">
      <c r="A763" s="995">
        <v>747</v>
      </c>
      <c r="B763" s="938">
        <v>22</v>
      </c>
      <c r="C763" s="115" t="s">
        <v>362</v>
      </c>
      <c r="D763" s="90"/>
      <c r="E763" s="90">
        <v>2018</v>
      </c>
      <c r="F763" s="68" t="s">
        <v>13</v>
      </c>
      <c r="G763" s="59">
        <v>5300</v>
      </c>
      <c r="H763" s="90">
        <v>1</v>
      </c>
      <c r="I763" s="59">
        <f t="shared" si="41"/>
        <v>5300</v>
      </c>
      <c r="J763" s="91">
        <v>1</v>
      </c>
      <c r="K763" s="113">
        <f t="shared" si="42"/>
        <v>5300</v>
      </c>
      <c r="L763" s="1"/>
    </row>
    <row r="764" spans="1:12" ht="30.75">
      <c r="A764" s="995">
        <v>748</v>
      </c>
      <c r="B764" s="938">
        <v>23</v>
      </c>
      <c r="C764" s="115" t="s">
        <v>588</v>
      </c>
      <c r="D764" s="90"/>
      <c r="E764" s="90">
        <v>2018</v>
      </c>
      <c r="F764" s="68" t="s">
        <v>13</v>
      </c>
      <c r="G764" s="59">
        <v>750</v>
      </c>
      <c r="H764" s="90">
        <v>75</v>
      </c>
      <c r="I764" s="59">
        <f t="shared" si="41"/>
        <v>56250</v>
      </c>
      <c r="J764" s="91">
        <v>75</v>
      </c>
      <c r="K764" s="113">
        <f t="shared" si="42"/>
        <v>56250</v>
      </c>
      <c r="L764" s="1"/>
    </row>
    <row r="765" spans="1:12" ht="15.75">
      <c r="A765" s="995">
        <v>749</v>
      </c>
      <c r="B765" s="938">
        <v>24</v>
      </c>
      <c r="C765" s="93" t="s">
        <v>587</v>
      </c>
      <c r="D765" s="90"/>
      <c r="E765" s="90">
        <v>2019</v>
      </c>
      <c r="F765" s="68" t="s">
        <v>13</v>
      </c>
      <c r="G765" s="59">
        <v>27000</v>
      </c>
      <c r="H765" s="90">
        <v>15</v>
      </c>
      <c r="I765" s="59">
        <f t="shared" si="41"/>
        <v>405000</v>
      </c>
      <c r="J765" s="91">
        <v>15</v>
      </c>
      <c r="K765" s="113">
        <f t="shared" si="42"/>
        <v>405000</v>
      </c>
      <c r="L765" s="1"/>
    </row>
    <row r="766" spans="1:12" ht="15.75">
      <c r="A766" s="995">
        <v>750</v>
      </c>
      <c r="B766" s="938">
        <v>25</v>
      </c>
      <c r="C766" s="115" t="s">
        <v>602</v>
      </c>
      <c r="D766" s="90"/>
      <c r="E766" s="90">
        <v>2019</v>
      </c>
      <c r="F766" s="68" t="s">
        <v>13</v>
      </c>
      <c r="G766" s="59">
        <v>13000</v>
      </c>
      <c r="H766" s="90">
        <v>90</v>
      </c>
      <c r="I766" s="59">
        <f t="shared" si="41"/>
        <v>1170000</v>
      </c>
      <c r="J766" s="91">
        <v>90</v>
      </c>
      <c r="K766" s="113">
        <f t="shared" si="42"/>
        <v>1170000</v>
      </c>
      <c r="L766" s="1"/>
    </row>
    <row r="767" spans="1:12" ht="15.75">
      <c r="A767" s="995">
        <v>751</v>
      </c>
      <c r="B767" s="938">
        <v>26</v>
      </c>
      <c r="C767" s="115" t="s">
        <v>589</v>
      </c>
      <c r="D767" s="90"/>
      <c r="E767" s="90">
        <v>2019</v>
      </c>
      <c r="F767" s="68" t="s">
        <v>13</v>
      </c>
      <c r="G767" s="59">
        <v>30000</v>
      </c>
      <c r="H767" s="90">
        <v>1</v>
      </c>
      <c r="I767" s="59">
        <f t="shared" si="41"/>
        <v>30000</v>
      </c>
      <c r="J767" s="91">
        <v>1</v>
      </c>
      <c r="K767" s="113">
        <f t="shared" si="42"/>
        <v>30000</v>
      </c>
      <c r="L767" s="1"/>
    </row>
    <row r="768" spans="1:12" ht="15.75">
      <c r="A768" s="995">
        <v>752</v>
      </c>
      <c r="B768" s="938">
        <v>27</v>
      </c>
      <c r="C768" s="115" t="s">
        <v>272</v>
      </c>
      <c r="D768" s="90"/>
      <c r="E768" s="90">
        <v>2020</v>
      </c>
      <c r="F768" s="68" t="s">
        <v>13</v>
      </c>
      <c r="G768" s="59">
        <v>2100000</v>
      </c>
      <c r="H768" s="90">
        <v>1</v>
      </c>
      <c r="I768" s="59">
        <f t="shared" si="41"/>
        <v>2100000</v>
      </c>
      <c r="J768" s="91">
        <v>1</v>
      </c>
      <c r="K768" s="113">
        <f t="shared" si="42"/>
        <v>2100000</v>
      </c>
      <c r="L768" s="1"/>
    </row>
    <row r="769" spans="1:12" ht="15.75">
      <c r="A769" s="995">
        <v>753</v>
      </c>
      <c r="B769" s="938">
        <v>28</v>
      </c>
      <c r="C769" s="115" t="s">
        <v>278</v>
      </c>
      <c r="D769" s="90"/>
      <c r="E769" s="90">
        <v>2021</v>
      </c>
      <c r="F769" s="68" t="s">
        <v>13</v>
      </c>
      <c r="G769" s="59">
        <v>259000</v>
      </c>
      <c r="H769" s="90">
        <v>1</v>
      </c>
      <c r="I769" s="59">
        <f t="shared" si="41"/>
        <v>259000</v>
      </c>
      <c r="J769" s="91">
        <v>1</v>
      </c>
      <c r="K769" s="113">
        <f t="shared" si="42"/>
        <v>259000</v>
      </c>
      <c r="L769" s="1"/>
    </row>
    <row r="770" spans="1:12" ht="15.75">
      <c r="A770" s="995">
        <v>754</v>
      </c>
      <c r="B770" s="938">
        <v>29</v>
      </c>
      <c r="C770" s="115" t="s">
        <v>603</v>
      </c>
      <c r="D770" s="90"/>
      <c r="E770" s="90">
        <v>2021</v>
      </c>
      <c r="F770" s="68" t="s">
        <v>13</v>
      </c>
      <c r="G770" s="59">
        <v>66400</v>
      </c>
      <c r="H770" s="90">
        <v>15</v>
      </c>
      <c r="I770" s="59">
        <f t="shared" si="41"/>
        <v>996000</v>
      </c>
      <c r="J770" s="91">
        <v>15</v>
      </c>
      <c r="K770" s="113">
        <f t="shared" si="42"/>
        <v>996000</v>
      </c>
      <c r="L770" s="1"/>
    </row>
    <row r="771" spans="1:12" ht="30.75">
      <c r="A771" s="995">
        <v>755</v>
      </c>
      <c r="B771" s="938">
        <v>30</v>
      </c>
      <c r="C771" s="115" t="s">
        <v>604</v>
      </c>
      <c r="D771" s="90"/>
      <c r="E771" s="90">
        <v>2021</v>
      </c>
      <c r="F771" s="68" t="s">
        <v>428</v>
      </c>
      <c r="G771" s="59">
        <v>2200000</v>
      </c>
      <c r="H771" s="90">
        <v>1</v>
      </c>
      <c r="I771" s="59">
        <f t="shared" si="41"/>
        <v>2200000</v>
      </c>
      <c r="J771" s="91">
        <v>1</v>
      </c>
      <c r="K771" s="113">
        <f t="shared" si="42"/>
        <v>2200000</v>
      </c>
      <c r="L771" s="1"/>
    </row>
    <row r="772" spans="1:12" ht="30.75">
      <c r="A772" s="995">
        <v>756</v>
      </c>
      <c r="B772" s="938">
        <v>31</v>
      </c>
      <c r="C772" s="115" t="s">
        <v>605</v>
      </c>
      <c r="D772" s="90"/>
      <c r="E772" s="90">
        <v>2021</v>
      </c>
      <c r="F772" s="68" t="s">
        <v>13</v>
      </c>
      <c r="G772" s="59">
        <v>55000</v>
      </c>
      <c r="H772" s="90">
        <v>1</v>
      </c>
      <c r="I772" s="59">
        <f t="shared" si="41"/>
        <v>55000</v>
      </c>
      <c r="J772" s="91">
        <v>1</v>
      </c>
      <c r="K772" s="113">
        <f t="shared" si="42"/>
        <v>55000</v>
      </c>
      <c r="L772" s="1"/>
    </row>
    <row r="773" spans="1:12" ht="15.75">
      <c r="A773" s="995">
        <v>757</v>
      </c>
      <c r="B773" s="938">
        <v>32</v>
      </c>
      <c r="C773" s="115" t="s">
        <v>606</v>
      </c>
      <c r="D773" s="90"/>
      <c r="E773" s="90">
        <v>2021</v>
      </c>
      <c r="F773" s="68" t="s">
        <v>13</v>
      </c>
      <c r="G773" s="59">
        <v>36500</v>
      </c>
      <c r="H773" s="90">
        <v>1</v>
      </c>
      <c r="I773" s="59">
        <f t="shared" si="41"/>
        <v>36500</v>
      </c>
      <c r="J773" s="91">
        <v>1</v>
      </c>
      <c r="K773" s="113">
        <f t="shared" si="42"/>
        <v>36500</v>
      </c>
      <c r="L773" s="1"/>
    </row>
    <row r="774" spans="1:12" ht="15.75">
      <c r="A774" s="995">
        <v>758</v>
      </c>
      <c r="B774" s="938">
        <v>33</v>
      </c>
      <c r="C774" s="115" t="s">
        <v>607</v>
      </c>
      <c r="D774" s="90"/>
      <c r="E774" s="90">
        <v>2021</v>
      </c>
      <c r="F774" s="68" t="s">
        <v>13</v>
      </c>
      <c r="G774" s="59">
        <v>126000</v>
      </c>
      <c r="H774" s="90">
        <v>1</v>
      </c>
      <c r="I774" s="59">
        <f t="shared" si="41"/>
        <v>126000</v>
      </c>
      <c r="J774" s="91">
        <v>1</v>
      </c>
      <c r="K774" s="113">
        <f t="shared" si="42"/>
        <v>126000</v>
      </c>
      <c r="L774" s="1"/>
    </row>
    <row r="775" spans="1:12" ht="15.75">
      <c r="A775" s="995">
        <v>759</v>
      </c>
      <c r="B775" s="938">
        <v>34</v>
      </c>
      <c r="C775" s="115" t="s">
        <v>608</v>
      </c>
      <c r="D775" s="90"/>
      <c r="E775" s="90">
        <v>2021</v>
      </c>
      <c r="F775" s="68" t="s">
        <v>13</v>
      </c>
      <c r="G775" s="59">
        <v>33600</v>
      </c>
      <c r="H775" s="90">
        <v>1</v>
      </c>
      <c r="I775" s="59">
        <f t="shared" si="41"/>
        <v>33600</v>
      </c>
      <c r="J775" s="91">
        <v>1</v>
      </c>
      <c r="K775" s="113">
        <f t="shared" si="42"/>
        <v>33600</v>
      </c>
      <c r="L775" s="1"/>
    </row>
    <row r="776" spans="1:12" ht="30.75">
      <c r="A776" s="995">
        <v>760</v>
      </c>
      <c r="B776" s="938">
        <v>35</v>
      </c>
      <c r="C776" s="115" t="s">
        <v>609</v>
      </c>
      <c r="D776" s="90"/>
      <c r="E776" s="90">
        <v>2021</v>
      </c>
      <c r="F776" s="68" t="s">
        <v>13</v>
      </c>
      <c r="G776" s="59">
        <v>24800</v>
      </c>
      <c r="H776" s="90">
        <v>1</v>
      </c>
      <c r="I776" s="59">
        <f t="shared" si="41"/>
        <v>24800</v>
      </c>
      <c r="J776" s="91">
        <v>1</v>
      </c>
      <c r="K776" s="113">
        <f t="shared" si="42"/>
        <v>24800</v>
      </c>
      <c r="L776" s="1"/>
    </row>
    <row r="777" spans="1:12" ht="31.5">
      <c r="A777" s="995">
        <v>761</v>
      </c>
      <c r="B777" s="938">
        <v>36</v>
      </c>
      <c r="C777" s="35" t="s">
        <v>3784</v>
      </c>
      <c r="D777" s="9"/>
      <c r="E777" s="10">
        <v>2022</v>
      </c>
      <c r="F777" s="10" t="s">
        <v>13</v>
      </c>
      <c r="G777" s="11">
        <v>150000</v>
      </c>
      <c r="H777" s="5">
        <v>2</v>
      </c>
      <c r="I777" s="11">
        <f>G777*H777</f>
        <v>300000</v>
      </c>
      <c r="J777" s="32">
        <v>2</v>
      </c>
      <c r="K777" s="11">
        <f>G777*H777</f>
        <v>300000</v>
      </c>
      <c r="L777" s="1"/>
    </row>
    <row r="778" spans="1:12" ht="15.75">
      <c r="A778" s="938"/>
      <c r="B778" s="938"/>
      <c r="C778" s="1068" t="s">
        <v>318</v>
      </c>
      <c r="D778" s="1068"/>
      <c r="E778" s="1068"/>
      <c r="F778" s="1085"/>
      <c r="G778" s="116"/>
      <c r="H778" s="117">
        <f>SUM(H742:H777)</f>
        <v>862</v>
      </c>
      <c r="I778" s="116">
        <f>SUM(I742:I777)</f>
        <v>31288725</v>
      </c>
      <c r="J778" s="118">
        <f>SUM(J742:J777)</f>
        <v>862</v>
      </c>
      <c r="K778" s="932">
        <f t="shared" si="42"/>
        <v>31288725</v>
      </c>
      <c r="L778" s="1"/>
    </row>
    <row r="779" spans="1:12" ht="18">
      <c r="A779" s="938"/>
      <c r="B779" s="938"/>
      <c r="C779" s="120"/>
      <c r="D779" s="1086" t="s">
        <v>610</v>
      </c>
      <c r="E779" s="1087"/>
      <c r="F779" s="1087"/>
      <c r="G779" s="1087"/>
      <c r="H779" s="1087"/>
      <c r="I779" s="1087"/>
      <c r="J779" s="1087"/>
      <c r="K779" s="1087"/>
      <c r="L779" s="48"/>
    </row>
    <row r="780" spans="1:12" ht="18">
      <c r="A780" s="938">
        <v>762</v>
      </c>
      <c r="B780" s="938">
        <v>1</v>
      </c>
      <c r="C780" s="37" t="s">
        <v>592</v>
      </c>
      <c r="D780" s="38">
        <v>1975</v>
      </c>
      <c r="E780" s="39">
        <v>1975</v>
      </c>
      <c r="F780" s="40" t="s">
        <v>13</v>
      </c>
      <c r="G780" s="41">
        <v>1311500</v>
      </c>
      <c r="H780" s="42">
        <v>1</v>
      </c>
      <c r="I780" s="41">
        <v>1311500</v>
      </c>
      <c r="J780" s="122">
        <v>1</v>
      </c>
      <c r="K780" s="43">
        <f>H780*G780</f>
        <v>1311500</v>
      </c>
      <c r="L780" s="119"/>
    </row>
    <row r="781" spans="1:12" ht="18">
      <c r="A781" s="938">
        <v>763</v>
      </c>
      <c r="B781" s="938">
        <v>2</v>
      </c>
      <c r="C781" s="37" t="s">
        <v>215</v>
      </c>
      <c r="D781" s="38"/>
      <c r="E781" s="39">
        <v>2007</v>
      </c>
      <c r="F781" s="40" t="s">
        <v>13</v>
      </c>
      <c r="G781" s="41">
        <v>85000</v>
      </c>
      <c r="H781" s="42">
        <v>2</v>
      </c>
      <c r="I781" s="41">
        <f>H781*G781</f>
        <v>170000</v>
      </c>
      <c r="J781" s="122">
        <v>2</v>
      </c>
      <c r="K781" s="43">
        <f>H781*G781</f>
        <v>170000</v>
      </c>
      <c r="L781" s="121"/>
    </row>
    <row r="782" spans="1:12" ht="18">
      <c r="A782" s="938">
        <v>764</v>
      </c>
      <c r="B782" s="938">
        <v>3</v>
      </c>
      <c r="C782" s="37" t="s">
        <v>611</v>
      </c>
      <c r="D782" s="38"/>
      <c r="E782" s="39">
        <v>2013</v>
      </c>
      <c r="F782" s="40" t="s">
        <v>13</v>
      </c>
      <c r="G782" s="41">
        <v>50000</v>
      </c>
      <c r="H782" s="42">
        <v>2</v>
      </c>
      <c r="I782" s="41">
        <f>H782*G782</f>
        <v>100000</v>
      </c>
      <c r="J782" s="122">
        <v>2</v>
      </c>
      <c r="K782" s="43">
        <f>H782*G782</f>
        <v>100000</v>
      </c>
      <c r="L782" s="123"/>
    </row>
    <row r="783" spans="1:12" ht="18">
      <c r="A783" s="950">
        <v>765</v>
      </c>
      <c r="B783" s="938">
        <v>4</v>
      </c>
      <c r="C783" s="37" t="s">
        <v>612</v>
      </c>
      <c r="D783" s="38"/>
      <c r="E783" s="39">
        <v>2013</v>
      </c>
      <c r="F783" s="40" t="s">
        <v>13</v>
      </c>
      <c r="G783" s="41">
        <v>50000</v>
      </c>
      <c r="H783" s="42">
        <v>3</v>
      </c>
      <c r="I783" s="41">
        <f>H783*G783</f>
        <v>150000</v>
      </c>
      <c r="J783" s="122">
        <v>3</v>
      </c>
      <c r="K783" s="43">
        <f t="shared" ref="K783:K845" si="43">H783*G783</f>
        <v>150000</v>
      </c>
      <c r="L783" s="123"/>
    </row>
    <row r="784" spans="1:12" ht="18">
      <c r="A784" s="995">
        <v>766</v>
      </c>
      <c r="B784" s="938">
        <v>5</v>
      </c>
      <c r="C784" s="37" t="s">
        <v>215</v>
      </c>
      <c r="D784" s="38"/>
      <c r="E784" s="39">
        <v>2007</v>
      </c>
      <c r="F784" s="40" t="s">
        <v>13</v>
      </c>
      <c r="G784" s="41">
        <v>55000</v>
      </c>
      <c r="H784" s="42">
        <v>1</v>
      </c>
      <c r="I784" s="41">
        <v>55000</v>
      </c>
      <c r="J784" s="122">
        <v>1</v>
      </c>
      <c r="K784" s="43">
        <f t="shared" si="43"/>
        <v>55000</v>
      </c>
      <c r="L784" s="123"/>
    </row>
    <row r="785" spans="1:12" ht="18">
      <c r="A785" s="995">
        <v>767</v>
      </c>
      <c r="B785" s="938">
        <v>6</v>
      </c>
      <c r="C785" s="37" t="s">
        <v>215</v>
      </c>
      <c r="D785" s="38"/>
      <c r="E785" s="39">
        <v>2007</v>
      </c>
      <c r="F785" s="40" t="s">
        <v>13</v>
      </c>
      <c r="G785" s="41">
        <v>120000</v>
      </c>
      <c r="H785" s="42">
        <v>1</v>
      </c>
      <c r="I785" s="41">
        <v>120000</v>
      </c>
      <c r="J785" s="122">
        <v>1</v>
      </c>
      <c r="K785" s="43">
        <f t="shared" si="43"/>
        <v>120000</v>
      </c>
      <c r="L785" s="123"/>
    </row>
    <row r="786" spans="1:12" ht="18">
      <c r="A786" s="995">
        <v>768</v>
      </c>
      <c r="B786" s="938">
        <v>7</v>
      </c>
      <c r="C786" s="37" t="s">
        <v>215</v>
      </c>
      <c r="D786" s="38"/>
      <c r="E786" s="39">
        <v>2007</v>
      </c>
      <c r="F786" s="40" t="s">
        <v>13</v>
      </c>
      <c r="G786" s="41">
        <v>80000</v>
      </c>
      <c r="H786" s="42">
        <v>1</v>
      </c>
      <c r="I786" s="41">
        <v>80000</v>
      </c>
      <c r="J786" s="122">
        <v>1</v>
      </c>
      <c r="K786" s="43">
        <f t="shared" si="43"/>
        <v>80000</v>
      </c>
      <c r="L786" s="123"/>
    </row>
    <row r="787" spans="1:12" ht="18">
      <c r="A787" s="995">
        <v>769</v>
      </c>
      <c r="B787" s="938">
        <v>8</v>
      </c>
      <c r="C787" s="37" t="s">
        <v>613</v>
      </c>
      <c r="D787" s="38"/>
      <c r="E787" s="39">
        <v>2004</v>
      </c>
      <c r="F787" s="40" t="s">
        <v>13</v>
      </c>
      <c r="G787" s="41">
        <v>9260</v>
      </c>
      <c r="H787" s="42">
        <v>11</v>
      </c>
      <c r="I787" s="41">
        <f>H787*G787</f>
        <v>101860</v>
      </c>
      <c r="J787" s="122">
        <v>11</v>
      </c>
      <c r="K787" s="43">
        <f t="shared" si="43"/>
        <v>101860</v>
      </c>
      <c r="L787" s="123"/>
    </row>
    <row r="788" spans="1:12" ht="18">
      <c r="A788" s="995">
        <v>770</v>
      </c>
      <c r="B788" s="938">
        <v>9</v>
      </c>
      <c r="C788" s="37" t="s">
        <v>613</v>
      </c>
      <c r="D788" s="38"/>
      <c r="E788" s="39">
        <v>2007</v>
      </c>
      <c r="F788" s="40" t="s">
        <v>13</v>
      </c>
      <c r="G788" s="41">
        <v>31000</v>
      </c>
      <c r="H788" s="42">
        <v>20</v>
      </c>
      <c r="I788" s="41">
        <f>H788*G788</f>
        <v>620000</v>
      </c>
      <c r="J788" s="122">
        <v>20</v>
      </c>
      <c r="K788" s="43">
        <f t="shared" si="43"/>
        <v>620000</v>
      </c>
      <c r="L788" s="123"/>
    </row>
    <row r="789" spans="1:12" ht="18">
      <c r="A789" s="995">
        <v>771</v>
      </c>
      <c r="B789" s="938">
        <v>10</v>
      </c>
      <c r="C789" s="37" t="s">
        <v>614</v>
      </c>
      <c r="D789" s="38"/>
      <c r="E789" s="39">
        <v>2007</v>
      </c>
      <c r="F789" s="40" t="s">
        <v>13</v>
      </c>
      <c r="G789" s="41">
        <v>7000</v>
      </c>
      <c r="H789" s="42">
        <v>5</v>
      </c>
      <c r="I789" s="41">
        <f>H789*G789</f>
        <v>35000</v>
      </c>
      <c r="J789" s="122">
        <v>5</v>
      </c>
      <c r="K789" s="43">
        <f t="shared" si="43"/>
        <v>35000</v>
      </c>
      <c r="L789" s="123"/>
    </row>
    <row r="790" spans="1:12" ht="18">
      <c r="A790" s="995">
        <v>772</v>
      </c>
      <c r="B790" s="938">
        <v>11</v>
      </c>
      <c r="C790" s="37" t="s">
        <v>614</v>
      </c>
      <c r="D790" s="38"/>
      <c r="E790" s="39">
        <v>2007</v>
      </c>
      <c r="F790" s="40" t="s">
        <v>13</v>
      </c>
      <c r="G790" s="41">
        <v>34000</v>
      </c>
      <c r="H790" s="42">
        <v>1</v>
      </c>
      <c r="I790" s="41">
        <v>34000</v>
      </c>
      <c r="J790" s="122">
        <v>1</v>
      </c>
      <c r="K790" s="43">
        <f t="shared" si="43"/>
        <v>34000</v>
      </c>
      <c r="L790" s="123"/>
    </row>
    <row r="791" spans="1:12" ht="18">
      <c r="A791" s="995">
        <v>773</v>
      </c>
      <c r="B791" s="938">
        <v>12</v>
      </c>
      <c r="C791" s="37" t="s">
        <v>615</v>
      </c>
      <c r="D791" s="124"/>
      <c r="E791" s="39">
        <v>2007</v>
      </c>
      <c r="F791" s="125" t="s">
        <v>13</v>
      </c>
      <c r="G791" s="126">
        <v>155500</v>
      </c>
      <c r="H791" s="39">
        <v>1</v>
      </c>
      <c r="I791" s="126">
        <v>155500</v>
      </c>
      <c r="J791" s="127">
        <v>1</v>
      </c>
      <c r="K791" s="128">
        <f t="shared" si="43"/>
        <v>155500</v>
      </c>
      <c r="L791" s="123"/>
    </row>
    <row r="792" spans="1:12" ht="18">
      <c r="A792" s="995">
        <v>774</v>
      </c>
      <c r="B792" s="938">
        <v>13</v>
      </c>
      <c r="C792" s="37" t="s">
        <v>616</v>
      </c>
      <c r="D792" s="38"/>
      <c r="E792" s="39">
        <v>2018</v>
      </c>
      <c r="F792" s="40" t="s">
        <v>13</v>
      </c>
      <c r="G792" s="41">
        <v>24000</v>
      </c>
      <c r="H792" s="42">
        <v>2</v>
      </c>
      <c r="I792" s="41">
        <f>H792*G792</f>
        <v>48000</v>
      </c>
      <c r="J792" s="122">
        <v>2</v>
      </c>
      <c r="K792" s="43">
        <f t="shared" si="43"/>
        <v>48000</v>
      </c>
      <c r="L792" s="123"/>
    </row>
    <row r="793" spans="1:12" ht="54">
      <c r="A793" s="995">
        <v>775</v>
      </c>
      <c r="B793" s="938">
        <v>14</v>
      </c>
      <c r="C793" s="130" t="s">
        <v>617</v>
      </c>
      <c r="D793" s="38"/>
      <c r="E793" s="39">
        <v>2019</v>
      </c>
      <c r="F793" s="47" t="s">
        <v>13</v>
      </c>
      <c r="G793" s="41">
        <v>263540</v>
      </c>
      <c r="H793" s="42">
        <v>2</v>
      </c>
      <c r="I793" s="131">
        <f>H793*G793</f>
        <v>527080</v>
      </c>
      <c r="J793" s="122">
        <v>2</v>
      </c>
      <c r="K793" s="43">
        <f t="shared" si="43"/>
        <v>527080</v>
      </c>
      <c r="L793" s="129"/>
    </row>
    <row r="794" spans="1:12" ht="36">
      <c r="A794" s="995">
        <v>776</v>
      </c>
      <c r="B794" s="938">
        <v>15</v>
      </c>
      <c r="C794" s="130" t="s">
        <v>618</v>
      </c>
      <c r="D794" s="42"/>
      <c r="E794" s="39">
        <v>2020</v>
      </c>
      <c r="F794" s="47" t="s">
        <v>13</v>
      </c>
      <c r="G794" s="41">
        <v>275960</v>
      </c>
      <c r="H794" s="42">
        <v>1</v>
      </c>
      <c r="I794" s="41">
        <v>275960</v>
      </c>
      <c r="J794" s="122">
        <v>1</v>
      </c>
      <c r="K794" s="43">
        <f t="shared" si="43"/>
        <v>275960</v>
      </c>
      <c r="L794" s="123"/>
    </row>
    <row r="795" spans="1:12" ht="90">
      <c r="A795" s="995">
        <v>777</v>
      </c>
      <c r="B795" s="938">
        <v>16</v>
      </c>
      <c r="C795" s="130" t="s">
        <v>619</v>
      </c>
      <c r="D795" s="42"/>
      <c r="E795" s="39">
        <v>2021</v>
      </c>
      <c r="F795" s="47" t="s">
        <v>13</v>
      </c>
      <c r="G795" s="41">
        <v>31650</v>
      </c>
      <c r="H795" s="42">
        <v>7</v>
      </c>
      <c r="I795" s="41">
        <f>H795*G795</f>
        <v>221550</v>
      </c>
      <c r="J795" s="122">
        <v>7</v>
      </c>
      <c r="K795" s="43">
        <f t="shared" si="43"/>
        <v>221550</v>
      </c>
      <c r="L795" s="123"/>
    </row>
    <row r="796" spans="1:12" ht="18">
      <c r="A796" s="995">
        <v>778</v>
      </c>
      <c r="B796" s="938">
        <v>17</v>
      </c>
      <c r="C796" s="37" t="s">
        <v>297</v>
      </c>
      <c r="D796" s="38"/>
      <c r="E796" s="39">
        <v>2007</v>
      </c>
      <c r="F796" s="40" t="s">
        <v>13</v>
      </c>
      <c r="G796" s="41">
        <v>12857</v>
      </c>
      <c r="H796" s="42">
        <v>48</v>
      </c>
      <c r="I796" s="41">
        <f>H796*G796</f>
        <v>617136</v>
      </c>
      <c r="J796" s="122">
        <v>48</v>
      </c>
      <c r="K796" s="43">
        <f t="shared" si="43"/>
        <v>617136</v>
      </c>
      <c r="L796" s="132"/>
    </row>
    <row r="797" spans="1:12" ht="18">
      <c r="A797" s="995">
        <v>779</v>
      </c>
      <c r="B797" s="938">
        <v>18</v>
      </c>
      <c r="C797" s="37" t="s">
        <v>620</v>
      </c>
      <c r="D797" s="38"/>
      <c r="E797" s="39">
        <v>2007</v>
      </c>
      <c r="F797" s="40" t="s">
        <v>13</v>
      </c>
      <c r="G797" s="41">
        <v>98000</v>
      </c>
      <c r="H797" s="42">
        <v>1</v>
      </c>
      <c r="I797" s="41">
        <v>98000</v>
      </c>
      <c r="J797" s="122">
        <v>1</v>
      </c>
      <c r="K797" s="43">
        <f t="shared" si="43"/>
        <v>98000</v>
      </c>
      <c r="L797" s="132"/>
    </row>
    <row r="798" spans="1:12" ht="18">
      <c r="A798" s="995">
        <v>780</v>
      </c>
      <c r="B798" s="938">
        <v>19</v>
      </c>
      <c r="C798" s="37" t="s">
        <v>621</v>
      </c>
      <c r="D798" s="38"/>
      <c r="E798" s="39">
        <v>2007</v>
      </c>
      <c r="F798" s="40" t="s">
        <v>13</v>
      </c>
      <c r="G798" s="41">
        <v>3110</v>
      </c>
      <c r="H798" s="42">
        <v>10</v>
      </c>
      <c r="I798" s="41">
        <v>31100</v>
      </c>
      <c r="J798" s="122">
        <v>10</v>
      </c>
      <c r="K798" s="43">
        <f t="shared" si="43"/>
        <v>31100</v>
      </c>
      <c r="L798" s="123"/>
    </row>
    <row r="799" spans="1:12" ht="18">
      <c r="A799" s="995">
        <v>781</v>
      </c>
      <c r="B799" s="938">
        <v>20</v>
      </c>
      <c r="C799" s="45" t="s">
        <v>257</v>
      </c>
      <c r="D799" s="38"/>
      <c r="E799" s="39">
        <v>2008</v>
      </c>
      <c r="F799" s="46" t="s">
        <v>13</v>
      </c>
      <c r="G799" s="41">
        <v>49500</v>
      </c>
      <c r="H799" s="42">
        <v>3</v>
      </c>
      <c r="I799" s="41">
        <f>H799*G799</f>
        <v>148500</v>
      </c>
      <c r="J799" s="122">
        <v>3</v>
      </c>
      <c r="K799" s="43">
        <f t="shared" si="43"/>
        <v>148500</v>
      </c>
      <c r="L799" s="123"/>
    </row>
    <row r="800" spans="1:12" ht="18">
      <c r="A800" s="995">
        <v>782</v>
      </c>
      <c r="B800" s="938">
        <v>21</v>
      </c>
      <c r="C800" s="45" t="s">
        <v>622</v>
      </c>
      <c r="D800" s="38"/>
      <c r="E800" s="39">
        <v>2016</v>
      </c>
      <c r="F800" s="47" t="s">
        <v>13</v>
      </c>
      <c r="G800" s="41">
        <v>424000</v>
      </c>
      <c r="H800" s="42">
        <v>1</v>
      </c>
      <c r="I800" s="41">
        <v>424000</v>
      </c>
      <c r="J800" s="122">
        <v>1</v>
      </c>
      <c r="K800" s="43">
        <f t="shared" si="43"/>
        <v>424000</v>
      </c>
      <c r="L800" s="123"/>
    </row>
    <row r="801" spans="1:12" ht="36">
      <c r="A801" s="995">
        <v>783</v>
      </c>
      <c r="B801" s="938">
        <v>22</v>
      </c>
      <c r="C801" s="45" t="s">
        <v>623</v>
      </c>
      <c r="D801" s="38"/>
      <c r="E801" s="39">
        <v>2010</v>
      </c>
      <c r="F801" s="47" t="s">
        <v>13</v>
      </c>
      <c r="G801" s="41">
        <v>420000</v>
      </c>
      <c r="H801" s="42">
        <v>1</v>
      </c>
      <c r="I801" s="41">
        <v>420000</v>
      </c>
      <c r="J801" s="122">
        <v>1</v>
      </c>
      <c r="K801" s="43">
        <f t="shared" si="43"/>
        <v>420000</v>
      </c>
      <c r="L801" s="123"/>
    </row>
    <row r="802" spans="1:12" ht="18">
      <c r="A802" s="995">
        <v>784</v>
      </c>
      <c r="B802" s="938">
        <v>23</v>
      </c>
      <c r="C802" s="45" t="s">
        <v>257</v>
      </c>
      <c r="D802" s="38"/>
      <c r="E802" s="39">
        <v>2007</v>
      </c>
      <c r="F802" s="47" t="s">
        <v>13</v>
      </c>
      <c r="G802" s="41">
        <v>50000</v>
      </c>
      <c r="H802" s="42">
        <v>7</v>
      </c>
      <c r="I802" s="41">
        <f>H802*G802</f>
        <v>350000</v>
      </c>
      <c r="J802" s="122">
        <v>7</v>
      </c>
      <c r="K802" s="43">
        <f t="shared" si="43"/>
        <v>350000</v>
      </c>
      <c r="L802" s="123"/>
    </row>
    <row r="803" spans="1:12" ht="18">
      <c r="A803" s="995">
        <v>785</v>
      </c>
      <c r="B803" s="938">
        <v>24</v>
      </c>
      <c r="C803" s="45" t="s">
        <v>624</v>
      </c>
      <c r="D803" s="38"/>
      <c r="E803" s="39">
        <v>2007</v>
      </c>
      <c r="F803" s="47" t="s">
        <v>13</v>
      </c>
      <c r="G803" s="41">
        <v>55000</v>
      </c>
      <c r="H803" s="42">
        <v>2</v>
      </c>
      <c r="I803" s="41">
        <f>H803*G803</f>
        <v>110000</v>
      </c>
      <c r="J803" s="122">
        <v>2</v>
      </c>
      <c r="K803" s="43">
        <f t="shared" si="43"/>
        <v>110000</v>
      </c>
      <c r="L803" s="123"/>
    </row>
    <row r="804" spans="1:12" ht="36">
      <c r="A804" s="995">
        <v>786</v>
      </c>
      <c r="B804" s="938">
        <v>25</v>
      </c>
      <c r="C804" s="45" t="s">
        <v>625</v>
      </c>
      <c r="D804" s="38"/>
      <c r="E804" s="39">
        <v>2019</v>
      </c>
      <c r="F804" s="47" t="s">
        <v>13</v>
      </c>
      <c r="G804" s="41">
        <v>329760</v>
      </c>
      <c r="H804" s="42">
        <v>1</v>
      </c>
      <c r="I804" s="41">
        <v>329760</v>
      </c>
      <c r="J804" s="122">
        <v>1</v>
      </c>
      <c r="K804" s="43">
        <f t="shared" si="43"/>
        <v>329760</v>
      </c>
      <c r="L804" s="123"/>
    </row>
    <row r="805" spans="1:12" ht="18">
      <c r="A805" s="995">
        <v>787</v>
      </c>
      <c r="B805" s="938">
        <v>26</v>
      </c>
      <c r="C805" s="45" t="s">
        <v>626</v>
      </c>
      <c r="D805" s="38"/>
      <c r="E805" s="39">
        <v>2007</v>
      </c>
      <c r="F805" s="40" t="s">
        <v>13</v>
      </c>
      <c r="G805" s="41">
        <v>5000</v>
      </c>
      <c r="H805" s="42">
        <v>2</v>
      </c>
      <c r="I805" s="41">
        <f>H805*G805</f>
        <v>10000</v>
      </c>
      <c r="J805" s="122">
        <v>2</v>
      </c>
      <c r="K805" s="43">
        <f t="shared" si="43"/>
        <v>10000</v>
      </c>
      <c r="L805" s="123"/>
    </row>
    <row r="806" spans="1:12" ht="18">
      <c r="A806" s="995">
        <v>788</v>
      </c>
      <c r="B806" s="938">
        <v>27</v>
      </c>
      <c r="C806" s="45" t="s">
        <v>627</v>
      </c>
      <c r="D806" s="38"/>
      <c r="E806" s="39">
        <v>2013</v>
      </c>
      <c r="F806" s="40" t="s">
        <v>13</v>
      </c>
      <c r="G806" s="41">
        <v>84000</v>
      </c>
      <c r="H806" s="42">
        <v>1</v>
      </c>
      <c r="I806" s="41">
        <v>84000</v>
      </c>
      <c r="J806" s="122">
        <v>1</v>
      </c>
      <c r="K806" s="43">
        <f t="shared" si="43"/>
        <v>84000</v>
      </c>
      <c r="L806" s="123"/>
    </row>
    <row r="807" spans="1:12" ht="18">
      <c r="A807" s="995">
        <v>789</v>
      </c>
      <c r="B807" s="938">
        <v>28</v>
      </c>
      <c r="C807" s="45" t="s">
        <v>628</v>
      </c>
      <c r="D807" s="38"/>
      <c r="E807" s="39">
        <v>2019</v>
      </c>
      <c r="F807" s="47" t="s">
        <v>13</v>
      </c>
      <c r="G807" s="41">
        <v>215000</v>
      </c>
      <c r="H807" s="42">
        <v>1</v>
      </c>
      <c r="I807" s="41">
        <v>215000</v>
      </c>
      <c r="J807" s="122">
        <v>1</v>
      </c>
      <c r="K807" s="43">
        <f t="shared" si="43"/>
        <v>215000</v>
      </c>
      <c r="L807" s="123"/>
    </row>
    <row r="808" spans="1:12" ht="18">
      <c r="A808" s="995">
        <v>790</v>
      </c>
      <c r="B808" s="938">
        <v>29</v>
      </c>
      <c r="C808" s="45" t="s">
        <v>629</v>
      </c>
      <c r="D808" s="38"/>
      <c r="E808" s="39">
        <v>2007</v>
      </c>
      <c r="F808" s="47" t="s">
        <v>13</v>
      </c>
      <c r="G808" s="41">
        <v>70000</v>
      </c>
      <c r="H808" s="42">
        <v>1</v>
      </c>
      <c r="I808" s="41">
        <v>70000</v>
      </c>
      <c r="J808" s="122">
        <v>1</v>
      </c>
      <c r="K808" s="43">
        <f t="shared" si="43"/>
        <v>70000</v>
      </c>
      <c r="L808" s="123"/>
    </row>
    <row r="809" spans="1:12" ht="18">
      <c r="A809" s="995">
        <v>791</v>
      </c>
      <c r="B809" s="938">
        <v>30</v>
      </c>
      <c r="C809" s="130" t="s">
        <v>66</v>
      </c>
      <c r="D809" s="38"/>
      <c r="E809" s="39">
        <v>2007</v>
      </c>
      <c r="F809" s="40" t="s">
        <v>13</v>
      </c>
      <c r="G809" s="41">
        <v>272000</v>
      </c>
      <c r="H809" s="42">
        <v>1</v>
      </c>
      <c r="I809" s="41">
        <v>272000</v>
      </c>
      <c r="J809" s="122">
        <v>1</v>
      </c>
      <c r="K809" s="43">
        <f t="shared" si="43"/>
        <v>272000</v>
      </c>
      <c r="L809" s="123"/>
    </row>
    <row r="810" spans="1:12" ht="36">
      <c r="A810" s="995">
        <v>792</v>
      </c>
      <c r="B810" s="938">
        <v>31</v>
      </c>
      <c r="C810" s="45" t="s">
        <v>630</v>
      </c>
      <c r="D810" s="38"/>
      <c r="E810" s="39">
        <v>2019</v>
      </c>
      <c r="F810" s="40" t="s">
        <v>13</v>
      </c>
      <c r="G810" s="41">
        <v>170800</v>
      </c>
      <c r="H810" s="42">
        <v>2</v>
      </c>
      <c r="I810" s="41">
        <f>H810*G810</f>
        <v>341600</v>
      </c>
      <c r="J810" s="122">
        <v>2</v>
      </c>
      <c r="K810" s="43">
        <f t="shared" si="43"/>
        <v>341600</v>
      </c>
      <c r="L810" s="123"/>
    </row>
    <row r="811" spans="1:12" ht="54">
      <c r="A811" s="995">
        <v>793</v>
      </c>
      <c r="B811" s="938">
        <v>32</v>
      </c>
      <c r="C811" s="45" t="s">
        <v>631</v>
      </c>
      <c r="D811" s="38"/>
      <c r="E811" s="39">
        <v>2018</v>
      </c>
      <c r="F811" s="47" t="s">
        <v>13</v>
      </c>
      <c r="G811" s="41">
        <v>160000</v>
      </c>
      <c r="H811" s="42">
        <v>1</v>
      </c>
      <c r="I811" s="41">
        <v>160000</v>
      </c>
      <c r="J811" s="122">
        <v>1</v>
      </c>
      <c r="K811" s="43">
        <f t="shared" si="43"/>
        <v>160000</v>
      </c>
      <c r="L811" s="123"/>
    </row>
    <row r="812" spans="1:12" ht="36">
      <c r="A812" s="995">
        <v>794</v>
      </c>
      <c r="B812" s="938">
        <v>33</v>
      </c>
      <c r="C812" s="45" t="s">
        <v>632</v>
      </c>
      <c r="D812" s="38"/>
      <c r="E812" s="39">
        <v>2018</v>
      </c>
      <c r="F812" s="47" t="s">
        <v>13</v>
      </c>
      <c r="G812" s="41">
        <v>60000</v>
      </c>
      <c r="H812" s="42">
        <v>1</v>
      </c>
      <c r="I812" s="41">
        <v>60000</v>
      </c>
      <c r="J812" s="122">
        <v>1</v>
      </c>
      <c r="K812" s="43">
        <f t="shared" si="43"/>
        <v>60000</v>
      </c>
      <c r="L812" s="123"/>
    </row>
    <row r="813" spans="1:12" ht="54">
      <c r="A813" s="995">
        <v>795</v>
      </c>
      <c r="B813" s="938">
        <v>34</v>
      </c>
      <c r="C813" s="45" t="s">
        <v>633</v>
      </c>
      <c r="D813" s="38"/>
      <c r="E813" s="39">
        <v>2018</v>
      </c>
      <c r="F813" s="47" t="s">
        <v>13</v>
      </c>
      <c r="G813" s="41">
        <v>60000</v>
      </c>
      <c r="H813" s="42">
        <v>15</v>
      </c>
      <c r="I813" s="41">
        <f>H813*G813</f>
        <v>900000</v>
      </c>
      <c r="J813" s="122">
        <v>15</v>
      </c>
      <c r="K813" s="43">
        <f t="shared" si="43"/>
        <v>900000</v>
      </c>
      <c r="L813" s="123"/>
    </row>
    <row r="814" spans="1:12" ht="36">
      <c r="A814" s="995">
        <v>796</v>
      </c>
      <c r="B814" s="938">
        <v>35</v>
      </c>
      <c r="C814" s="45" t="s">
        <v>634</v>
      </c>
      <c r="D814" s="38"/>
      <c r="E814" s="39">
        <v>2018</v>
      </c>
      <c r="F814" s="40" t="s">
        <v>13</v>
      </c>
      <c r="G814" s="41">
        <v>129000</v>
      </c>
      <c r="H814" s="42">
        <v>1</v>
      </c>
      <c r="I814" s="41">
        <v>129000</v>
      </c>
      <c r="J814" s="122">
        <v>1</v>
      </c>
      <c r="K814" s="43">
        <f t="shared" si="43"/>
        <v>129000</v>
      </c>
      <c r="L814" s="123"/>
    </row>
    <row r="815" spans="1:12" ht="36">
      <c r="A815" s="995">
        <v>797</v>
      </c>
      <c r="B815" s="938">
        <v>36</v>
      </c>
      <c r="C815" s="45" t="s">
        <v>635</v>
      </c>
      <c r="D815" s="38"/>
      <c r="E815" s="39">
        <v>2018</v>
      </c>
      <c r="F815" s="47" t="s">
        <v>13</v>
      </c>
      <c r="G815" s="41">
        <v>252000</v>
      </c>
      <c r="H815" s="42">
        <v>1</v>
      </c>
      <c r="I815" s="41">
        <v>252000</v>
      </c>
      <c r="J815" s="122">
        <v>1</v>
      </c>
      <c r="K815" s="43">
        <f t="shared" si="43"/>
        <v>252000</v>
      </c>
      <c r="L815" s="123"/>
    </row>
    <row r="816" spans="1:12" ht="36">
      <c r="A816" s="995">
        <v>798</v>
      </c>
      <c r="B816" s="938">
        <v>37</v>
      </c>
      <c r="C816" s="45" t="s">
        <v>636</v>
      </c>
      <c r="D816" s="38"/>
      <c r="E816" s="39">
        <v>2018</v>
      </c>
      <c r="F816" s="47" t="s">
        <v>13</v>
      </c>
      <c r="G816" s="41">
        <v>180000</v>
      </c>
      <c r="H816" s="42">
        <v>1</v>
      </c>
      <c r="I816" s="41">
        <v>180000</v>
      </c>
      <c r="J816" s="122">
        <v>1</v>
      </c>
      <c r="K816" s="43">
        <f t="shared" si="43"/>
        <v>180000</v>
      </c>
      <c r="L816" s="123"/>
    </row>
    <row r="817" spans="1:12" ht="18">
      <c r="A817" s="995">
        <v>799</v>
      </c>
      <c r="B817" s="938">
        <v>38</v>
      </c>
      <c r="C817" s="45" t="s">
        <v>637</v>
      </c>
      <c r="D817" s="38"/>
      <c r="E817" s="39">
        <v>2018</v>
      </c>
      <c r="F817" s="47" t="s">
        <v>13</v>
      </c>
      <c r="G817" s="41">
        <v>570000</v>
      </c>
      <c r="H817" s="42">
        <v>1</v>
      </c>
      <c r="I817" s="41">
        <v>570000</v>
      </c>
      <c r="J817" s="122">
        <v>1</v>
      </c>
      <c r="K817" s="43">
        <f t="shared" si="43"/>
        <v>570000</v>
      </c>
      <c r="L817" s="123"/>
    </row>
    <row r="818" spans="1:12" ht="36">
      <c r="A818" s="995">
        <v>800</v>
      </c>
      <c r="B818" s="938">
        <v>39</v>
      </c>
      <c r="C818" s="45" t="s">
        <v>638</v>
      </c>
      <c r="D818" s="38"/>
      <c r="E818" s="39">
        <v>2018</v>
      </c>
      <c r="F818" s="47" t="s">
        <v>13</v>
      </c>
      <c r="G818" s="41">
        <v>557000</v>
      </c>
      <c r="H818" s="42">
        <v>1</v>
      </c>
      <c r="I818" s="41">
        <v>557000</v>
      </c>
      <c r="J818" s="122">
        <v>1</v>
      </c>
      <c r="K818" s="43">
        <f t="shared" si="43"/>
        <v>557000</v>
      </c>
      <c r="L818" s="123"/>
    </row>
    <row r="819" spans="1:12" ht="54">
      <c r="A819" s="995">
        <v>801</v>
      </c>
      <c r="B819" s="938">
        <v>40</v>
      </c>
      <c r="C819" s="45" t="s">
        <v>639</v>
      </c>
      <c r="D819" s="38"/>
      <c r="E819" s="39">
        <v>2018</v>
      </c>
      <c r="F819" s="47" t="s">
        <v>13</v>
      </c>
      <c r="G819" s="41">
        <v>395000</v>
      </c>
      <c r="H819" s="42">
        <v>1</v>
      </c>
      <c r="I819" s="41">
        <v>395000</v>
      </c>
      <c r="J819" s="122">
        <v>1</v>
      </c>
      <c r="K819" s="43">
        <f t="shared" si="43"/>
        <v>395000</v>
      </c>
      <c r="L819" s="123"/>
    </row>
    <row r="820" spans="1:12" ht="18">
      <c r="A820" s="995">
        <v>802</v>
      </c>
      <c r="B820" s="938">
        <v>41</v>
      </c>
      <c r="C820" s="45" t="s">
        <v>317</v>
      </c>
      <c r="D820" s="38"/>
      <c r="E820" s="39">
        <v>2012</v>
      </c>
      <c r="F820" s="47" t="s">
        <v>13</v>
      </c>
      <c r="G820" s="41">
        <v>465000</v>
      </c>
      <c r="H820" s="42">
        <v>1</v>
      </c>
      <c r="I820" s="41">
        <v>465000</v>
      </c>
      <c r="J820" s="122">
        <v>1</v>
      </c>
      <c r="K820" s="43">
        <f t="shared" si="43"/>
        <v>465000</v>
      </c>
      <c r="L820" s="123"/>
    </row>
    <row r="821" spans="1:12" ht="18">
      <c r="A821" s="995">
        <v>803</v>
      </c>
      <c r="B821" s="938">
        <v>42</v>
      </c>
      <c r="C821" s="45" t="s">
        <v>640</v>
      </c>
      <c r="D821" s="38"/>
      <c r="E821" s="39">
        <v>2009</v>
      </c>
      <c r="F821" s="47" t="s">
        <v>13</v>
      </c>
      <c r="G821" s="41">
        <v>348500</v>
      </c>
      <c r="H821" s="42">
        <v>2</v>
      </c>
      <c r="I821" s="41">
        <f>H821*G821</f>
        <v>697000</v>
      </c>
      <c r="J821" s="122">
        <v>2</v>
      </c>
      <c r="K821" s="43">
        <f t="shared" si="43"/>
        <v>697000</v>
      </c>
      <c r="L821" s="123"/>
    </row>
    <row r="822" spans="1:12" ht="36">
      <c r="A822" s="995">
        <v>804</v>
      </c>
      <c r="B822" s="938">
        <v>43</v>
      </c>
      <c r="C822" s="45" t="s">
        <v>641</v>
      </c>
      <c r="D822" s="38"/>
      <c r="E822" s="39">
        <v>2018</v>
      </c>
      <c r="F822" s="47" t="s">
        <v>13</v>
      </c>
      <c r="G822" s="41">
        <v>475000</v>
      </c>
      <c r="H822" s="42">
        <v>1</v>
      </c>
      <c r="I822" s="41">
        <v>475000</v>
      </c>
      <c r="J822" s="122">
        <v>1</v>
      </c>
      <c r="K822" s="43">
        <f t="shared" si="43"/>
        <v>475000</v>
      </c>
      <c r="L822" s="123"/>
    </row>
    <row r="823" spans="1:12" ht="36">
      <c r="A823" s="995">
        <v>805</v>
      </c>
      <c r="B823" s="938">
        <v>44</v>
      </c>
      <c r="C823" s="45" t="s">
        <v>642</v>
      </c>
      <c r="D823" s="38"/>
      <c r="E823" s="39">
        <v>2021</v>
      </c>
      <c r="F823" s="47" t="s">
        <v>13</v>
      </c>
      <c r="G823" s="41">
        <v>320000</v>
      </c>
      <c r="H823" s="42">
        <v>1</v>
      </c>
      <c r="I823" s="41">
        <v>320000</v>
      </c>
      <c r="J823" s="122">
        <v>1</v>
      </c>
      <c r="K823" s="43">
        <f t="shared" si="43"/>
        <v>320000</v>
      </c>
      <c r="L823" s="123"/>
    </row>
    <row r="824" spans="1:12" ht="36">
      <c r="A824" s="995">
        <v>806</v>
      </c>
      <c r="B824" s="938">
        <v>45</v>
      </c>
      <c r="C824" s="45" t="s">
        <v>643</v>
      </c>
      <c r="D824" s="38"/>
      <c r="E824" s="39">
        <v>2018</v>
      </c>
      <c r="F824" s="47" t="s">
        <v>13</v>
      </c>
      <c r="G824" s="41">
        <v>82000</v>
      </c>
      <c r="H824" s="42">
        <v>1</v>
      </c>
      <c r="I824" s="41">
        <v>82000</v>
      </c>
      <c r="J824" s="122">
        <v>1</v>
      </c>
      <c r="K824" s="43">
        <f t="shared" si="43"/>
        <v>82000</v>
      </c>
      <c r="L824" s="123"/>
    </row>
    <row r="825" spans="1:12" ht="18">
      <c r="A825" s="995">
        <v>807</v>
      </c>
      <c r="B825" s="938">
        <v>46</v>
      </c>
      <c r="C825" s="45" t="s">
        <v>644</v>
      </c>
      <c r="D825" s="38"/>
      <c r="E825" s="39">
        <v>2018</v>
      </c>
      <c r="F825" s="47" t="s">
        <v>13</v>
      </c>
      <c r="G825" s="41">
        <v>60000</v>
      </c>
      <c r="H825" s="42">
        <v>1</v>
      </c>
      <c r="I825" s="41">
        <v>60000</v>
      </c>
      <c r="J825" s="122">
        <v>1</v>
      </c>
      <c r="K825" s="43">
        <f t="shared" si="43"/>
        <v>60000</v>
      </c>
      <c r="L825" s="123"/>
    </row>
    <row r="826" spans="1:12" ht="36">
      <c r="A826" s="995">
        <v>808</v>
      </c>
      <c r="B826" s="938">
        <v>47</v>
      </c>
      <c r="C826" s="45" t="s">
        <v>645</v>
      </c>
      <c r="D826" s="38"/>
      <c r="E826" s="39">
        <v>2018</v>
      </c>
      <c r="F826" s="47" t="s">
        <v>13</v>
      </c>
      <c r="G826" s="41">
        <v>75000</v>
      </c>
      <c r="H826" s="42">
        <v>1</v>
      </c>
      <c r="I826" s="41">
        <v>75000</v>
      </c>
      <c r="J826" s="122">
        <v>1</v>
      </c>
      <c r="K826" s="43">
        <f t="shared" si="43"/>
        <v>75000</v>
      </c>
      <c r="L826" s="123"/>
    </row>
    <row r="827" spans="1:12" ht="54">
      <c r="A827" s="995">
        <v>809</v>
      </c>
      <c r="B827" s="938">
        <v>48</v>
      </c>
      <c r="C827" s="45" t="s">
        <v>646</v>
      </c>
      <c r="D827" s="38"/>
      <c r="E827" s="39">
        <v>2018</v>
      </c>
      <c r="F827" s="47" t="s">
        <v>13</v>
      </c>
      <c r="G827" s="41">
        <v>20000</v>
      </c>
      <c r="H827" s="42">
        <v>16</v>
      </c>
      <c r="I827" s="41">
        <f>H827*G827</f>
        <v>320000</v>
      </c>
      <c r="J827" s="122">
        <v>16</v>
      </c>
      <c r="K827" s="43">
        <f t="shared" si="43"/>
        <v>320000</v>
      </c>
      <c r="L827" s="123"/>
    </row>
    <row r="828" spans="1:12" ht="18">
      <c r="A828" s="995">
        <v>810</v>
      </c>
      <c r="B828" s="938">
        <v>49</v>
      </c>
      <c r="C828" s="133" t="s">
        <v>647</v>
      </c>
      <c r="D828" s="134"/>
      <c r="E828" s="135">
        <v>2018</v>
      </c>
      <c r="F828" s="136" t="s">
        <v>13</v>
      </c>
      <c r="G828" s="137">
        <v>55000</v>
      </c>
      <c r="H828" s="138">
        <v>4</v>
      </c>
      <c r="I828" s="137">
        <f>H828*G828</f>
        <v>220000</v>
      </c>
      <c r="J828" s="139">
        <v>4</v>
      </c>
      <c r="K828" s="137">
        <f t="shared" si="43"/>
        <v>220000</v>
      </c>
      <c r="L828" s="123"/>
    </row>
    <row r="829" spans="1:12" ht="36">
      <c r="A829" s="995">
        <v>811</v>
      </c>
      <c r="B829" s="938">
        <v>50</v>
      </c>
      <c r="C829" s="140" t="s">
        <v>648</v>
      </c>
      <c r="D829" s="134"/>
      <c r="E829" s="135">
        <v>2018</v>
      </c>
      <c r="F829" s="138" t="s">
        <v>13</v>
      </c>
      <c r="G829" s="137">
        <v>80000</v>
      </c>
      <c r="H829" s="138">
        <v>4</v>
      </c>
      <c r="I829" s="137">
        <f>H829*G829</f>
        <v>320000</v>
      </c>
      <c r="J829" s="139">
        <v>4</v>
      </c>
      <c r="K829" s="137">
        <f t="shared" si="43"/>
        <v>320000</v>
      </c>
      <c r="L829" s="123"/>
    </row>
    <row r="830" spans="1:12" ht="18">
      <c r="A830" s="995">
        <v>812</v>
      </c>
      <c r="B830" s="938">
        <v>51</v>
      </c>
      <c r="C830" s="133" t="s">
        <v>649</v>
      </c>
      <c r="D830" s="134"/>
      <c r="E830" s="135">
        <v>2018</v>
      </c>
      <c r="F830" s="136" t="s">
        <v>13</v>
      </c>
      <c r="G830" s="137">
        <v>135000</v>
      </c>
      <c r="H830" s="138">
        <v>1</v>
      </c>
      <c r="I830" s="137">
        <v>135000</v>
      </c>
      <c r="J830" s="139">
        <v>1</v>
      </c>
      <c r="K830" s="137">
        <f t="shared" si="43"/>
        <v>135000</v>
      </c>
      <c r="L830" s="123"/>
    </row>
    <row r="831" spans="1:12" ht="18">
      <c r="A831" s="995">
        <v>813</v>
      </c>
      <c r="B831" s="938">
        <v>52</v>
      </c>
      <c r="C831" s="133" t="s">
        <v>650</v>
      </c>
      <c r="D831" s="134"/>
      <c r="E831" s="135">
        <v>2018</v>
      </c>
      <c r="F831" s="136" t="s">
        <v>13</v>
      </c>
      <c r="G831" s="137">
        <v>90000</v>
      </c>
      <c r="H831" s="138">
        <v>1</v>
      </c>
      <c r="I831" s="137">
        <v>90000</v>
      </c>
      <c r="J831" s="139">
        <v>1</v>
      </c>
      <c r="K831" s="137">
        <f t="shared" si="43"/>
        <v>90000</v>
      </c>
      <c r="L831" s="123"/>
    </row>
    <row r="832" spans="1:12" ht="18">
      <c r="A832" s="995">
        <v>814</v>
      </c>
      <c r="B832" s="938">
        <v>53</v>
      </c>
      <c r="C832" s="133" t="s">
        <v>651</v>
      </c>
      <c r="D832" s="134"/>
      <c r="E832" s="135">
        <v>2007</v>
      </c>
      <c r="F832" s="136" t="s">
        <v>13</v>
      </c>
      <c r="G832" s="137">
        <v>19000</v>
      </c>
      <c r="H832" s="138">
        <v>1</v>
      </c>
      <c r="I832" s="137">
        <v>19000</v>
      </c>
      <c r="J832" s="139">
        <v>1</v>
      </c>
      <c r="K832" s="137">
        <f t="shared" si="43"/>
        <v>19000</v>
      </c>
      <c r="L832" s="123"/>
    </row>
    <row r="833" spans="1:12" ht="18">
      <c r="A833" s="995">
        <v>815</v>
      </c>
      <c r="B833" s="938">
        <v>54</v>
      </c>
      <c r="C833" s="133" t="s">
        <v>652</v>
      </c>
      <c r="D833" s="134"/>
      <c r="E833" s="135">
        <v>2018</v>
      </c>
      <c r="F833" s="136" t="s">
        <v>13</v>
      </c>
      <c r="G833" s="137">
        <v>100000</v>
      </c>
      <c r="H833" s="138">
        <v>1</v>
      </c>
      <c r="I833" s="137">
        <v>100000</v>
      </c>
      <c r="J833" s="139">
        <v>1</v>
      </c>
      <c r="K833" s="137">
        <f>H833*G833</f>
        <v>100000</v>
      </c>
      <c r="L833" s="123"/>
    </row>
    <row r="834" spans="1:12" ht="18">
      <c r="A834" s="995">
        <v>816</v>
      </c>
      <c r="B834" s="938">
        <v>55</v>
      </c>
      <c r="C834" s="133" t="s">
        <v>653</v>
      </c>
      <c r="D834" s="134"/>
      <c r="E834" s="135">
        <v>2018</v>
      </c>
      <c r="F834" s="136" t="s">
        <v>13</v>
      </c>
      <c r="G834" s="137">
        <v>90000</v>
      </c>
      <c r="H834" s="138">
        <v>1</v>
      </c>
      <c r="I834" s="137">
        <v>90000</v>
      </c>
      <c r="J834" s="139">
        <v>1</v>
      </c>
      <c r="K834" s="137">
        <f t="shared" si="43"/>
        <v>90000</v>
      </c>
      <c r="L834" s="123"/>
    </row>
    <row r="835" spans="1:12" ht="18">
      <c r="A835" s="995">
        <v>817</v>
      </c>
      <c r="B835" s="938">
        <v>56</v>
      </c>
      <c r="C835" s="133" t="s">
        <v>654</v>
      </c>
      <c r="D835" s="134"/>
      <c r="E835" s="135">
        <v>2018</v>
      </c>
      <c r="F835" s="136" t="s">
        <v>13</v>
      </c>
      <c r="G835" s="137">
        <v>15000</v>
      </c>
      <c r="H835" s="138">
        <v>1</v>
      </c>
      <c r="I835" s="137">
        <v>15000</v>
      </c>
      <c r="J835" s="139">
        <v>1</v>
      </c>
      <c r="K835" s="137">
        <f t="shared" si="43"/>
        <v>15000</v>
      </c>
      <c r="L835" s="123"/>
    </row>
    <row r="836" spans="1:12" ht="18">
      <c r="A836" s="995">
        <v>818</v>
      </c>
      <c r="B836" s="938">
        <v>57</v>
      </c>
      <c r="C836" s="133" t="s">
        <v>629</v>
      </c>
      <c r="D836" s="134"/>
      <c r="E836" s="135">
        <v>2007</v>
      </c>
      <c r="F836" s="136" t="s">
        <v>13</v>
      </c>
      <c r="G836" s="137">
        <v>40000</v>
      </c>
      <c r="H836" s="138">
        <v>1</v>
      </c>
      <c r="I836" s="137">
        <v>40000</v>
      </c>
      <c r="J836" s="139">
        <v>1</v>
      </c>
      <c r="K836" s="137">
        <f t="shared" si="43"/>
        <v>40000</v>
      </c>
      <c r="L836" s="123"/>
    </row>
    <row r="837" spans="1:12" ht="18">
      <c r="A837" s="995">
        <v>819</v>
      </c>
      <c r="B837" s="938">
        <v>58</v>
      </c>
      <c r="C837" s="133" t="s">
        <v>655</v>
      </c>
      <c r="D837" s="134"/>
      <c r="E837" s="135">
        <v>2007</v>
      </c>
      <c r="F837" s="136" t="s">
        <v>13</v>
      </c>
      <c r="G837" s="137">
        <v>16000</v>
      </c>
      <c r="H837" s="138">
        <v>1</v>
      </c>
      <c r="I837" s="137">
        <v>16000</v>
      </c>
      <c r="J837" s="139">
        <v>1</v>
      </c>
      <c r="K837" s="137">
        <f t="shared" si="43"/>
        <v>16000</v>
      </c>
      <c r="L837" s="123"/>
    </row>
    <row r="838" spans="1:12" ht="18">
      <c r="A838" s="995">
        <v>820</v>
      </c>
      <c r="B838" s="938">
        <v>59</v>
      </c>
      <c r="C838" s="133" t="s">
        <v>587</v>
      </c>
      <c r="D838" s="134"/>
      <c r="E838" s="135">
        <v>2018</v>
      </c>
      <c r="F838" s="136" t="s">
        <v>13</v>
      </c>
      <c r="G838" s="137">
        <v>65000</v>
      </c>
      <c r="H838" s="138">
        <v>1</v>
      </c>
      <c r="I838" s="137">
        <v>65000</v>
      </c>
      <c r="J838" s="139">
        <v>1</v>
      </c>
      <c r="K838" s="137">
        <f t="shared" si="43"/>
        <v>65000</v>
      </c>
      <c r="L838" s="123"/>
    </row>
    <row r="839" spans="1:12" ht="18">
      <c r="A839" s="995">
        <v>821</v>
      </c>
      <c r="B839" s="938">
        <v>60</v>
      </c>
      <c r="C839" s="133" t="s">
        <v>656</v>
      </c>
      <c r="D839" s="134"/>
      <c r="E839" s="135">
        <v>2013</v>
      </c>
      <c r="F839" s="136" t="s">
        <v>13</v>
      </c>
      <c r="G839" s="137">
        <v>35000</v>
      </c>
      <c r="H839" s="138">
        <v>1</v>
      </c>
      <c r="I839" s="137">
        <v>35000</v>
      </c>
      <c r="J839" s="139">
        <v>1</v>
      </c>
      <c r="K839" s="137">
        <f t="shared" si="43"/>
        <v>35000</v>
      </c>
      <c r="L839" s="123"/>
    </row>
    <row r="840" spans="1:12" ht="18">
      <c r="A840" s="995">
        <v>822</v>
      </c>
      <c r="B840" s="938">
        <v>61</v>
      </c>
      <c r="C840" s="133" t="s">
        <v>657</v>
      </c>
      <c r="D840" s="134"/>
      <c r="E840" s="135">
        <v>2016</v>
      </c>
      <c r="F840" s="136" t="s">
        <v>13</v>
      </c>
      <c r="G840" s="137">
        <v>130000</v>
      </c>
      <c r="H840" s="138">
        <v>1</v>
      </c>
      <c r="I840" s="137">
        <v>130000</v>
      </c>
      <c r="J840" s="139">
        <v>1</v>
      </c>
      <c r="K840" s="137">
        <f t="shared" si="43"/>
        <v>130000</v>
      </c>
      <c r="L840" s="123"/>
    </row>
    <row r="841" spans="1:12" ht="36">
      <c r="A841" s="995">
        <v>823</v>
      </c>
      <c r="B841" s="938">
        <v>62</v>
      </c>
      <c r="C841" s="140" t="s">
        <v>658</v>
      </c>
      <c r="D841" s="134"/>
      <c r="E841" s="135">
        <v>2018</v>
      </c>
      <c r="F841" s="138" t="s">
        <v>13</v>
      </c>
      <c r="G841" s="137">
        <v>80000</v>
      </c>
      <c r="H841" s="138">
        <v>2</v>
      </c>
      <c r="I841" s="137">
        <v>160000</v>
      </c>
      <c r="J841" s="139">
        <v>2</v>
      </c>
      <c r="K841" s="137">
        <f t="shared" si="43"/>
        <v>160000</v>
      </c>
      <c r="L841" s="123"/>
    </row>
    <row r="842" spans="1:12" ht="18">
      <c r="A842" s="995">
        <v>824</v>
      </c>
      <c r="B842" s="938">
        <v>63</v>
      </c>
      <c r="C842" s="133" t="s">
        <v>628</v>
      </c>
      <c r="D842" s="134"/>
      <c r="E842" s="135">
        <v>2019</v>
      </c>
      <c r="F842" s="136" t="s">
        <v>13</v>
      </c>
      <c r="G842" s="137">
        <v>190000</v>
      </c>
      <c r="H842" s="138">
        <v>1</v>
      </c>
      <c r="I842" s="137">
        <v>190000</v>
      </c>
      <c r="J842" s="139">
        <v>1</v>
      </c>
      <c r="K842" s="137">
        <f t="shared" si="43"/>
        <v>190000</v>
      </c>
      <c r="L842" s="123"/>
    </row>
    <row r="843" spans="1:12" ht="18">
      <c r="A843" s="995">
        <v>825</v>
      </c>
      <c r="B843" s="938">
        <v>64</v>
      </c>
      <c r="C843" s="140" t="s">
        <v>598</v>
      </c>
      <c r="D843" s="134"/>
      <c r="E843" s="135">
        <v>2007</v>
      </c>
      <c r="F843" s="136" t="s">
        <v>13</v>
      </c>
      <c r="G843" s="137">
        <v>160000</v>
      </c>
      <c r="H843" s="138">
        <v>1</v>
      </c>
      <c r="I843" s="137">
        <v>160000</v>
      </c>
      <c r="J843" s="139">
        <v>1</v>
      </c>
      <c r="K843" s="137">
        <f t="shared" si="43"/>
        <v>160000</v>
      </c>
      <c r="L843" s="123"/>
    </row>
    <row r="844" spans="1:12" ht="18">
      <c r="A844" s="995">
        <v>826</v>
      </c>
      <c r="B844" s="938">
        <v>65</v>
      </c>
      <c r="C844" s="133" t="s">
        <v>659</v>
      </c>
      <c r="D844" s="134"/>
      <c r="E844" s="135">
        <v>2016</v>
      </c>
      <c r="F844" s="136" t="s">
        <v>13</v>
      </c>
      <c r="G844" s="137">
        <v>150000</v>
      </c>
      <c r="H844" s="138">
        <v>1</v>
      </c>
      <c r="I844" s="137">
        <v>150000</v>
      </c>
      <c r="J844" s="139">
        <v>1</v>
      </c>
      <c r="K844" s="137">
        <f t="shared" si="43"/>
        <v>150000</v>
      </c>
      <c r="L844" s="123"/>
    </row>
    <row r="845" spans="1:12" ht="18">
      <c r="A845" s="995">
        <v>827</v>
      </c>
      <c r="B845" s="938">
        <v>66</v>
      </c>
      <c r="C845" s="133" t="s">
        <v>660</v>
      </c>
      <c r="D845" s="134"/>
      <c r="E845" s="135">
        <v>2013</v>
      </c>
      <c r="F845" s="136" t="s">
        <v>13</v>
      </c>
      <c r="G845" s="137">
        <v>98000</v>
      </c>
      <c r="H845" s="138">
        <v>1</v>
      </c>
      <c r="I845" s="137">
        <v>98000</v>
      </c>
      <c r="J845" s="139">
        <v>1</v>
      </c>
      <c r="K845" s="137">
        <f t="shared" si="43"/>
        <v>98000</v>
      </c>
      <c r="L845" s="123"/>
    </row>
    <row r="846" spans="1:12" ht="18">
      <c r="A846" s="995">
        <v>828</v>
      </c>
      <c r="B846" s="938">
        <v>67</v>
      </c>
      <c r="C846" s="133" t="s">
        <v>661</v>
      </c>
      <c r="D846" s="134"/>
      <c r="E846" s="135">
        <v>2016</v>
      </c>
      <c r="F846" s="136" t="s">
        <v>662</v>
      </c>
      <c r="G846" s="137">
        <v>10000</v>
      </c>
      <c r="H846" s="138">
        <v>7.5</v>
      </c>
      <c r="I846" s="137">
        <v>75000</v>
      </c>
      <c r="J846" s="139">
        <v>7.5</v>
      </c>
      <c r="K846" s="137">
        <v>75000</v>
      </c>
      <c r="L846" s="123"/>
    </row>
    <row r="847" spans="1:12" ht="18">
      <c r="A847" s="995">
        <v>829</v>
      </c>
      <c r="B847" s="938">
        <v>68</v>
      </c>
      <c r="C847" s="133" t="s">
        <v>314</v>
      </c>
      <c r="D847" s="134"/>
      <c r="E847" s="135">
        <v>2007</v>
      </c>
      <c r="F847" s="136" t="s">
        <v>13</v>
      </c>
      <c r="G847" s="137">
        <v>420000</v>
      </c>
      <c r="H847" s="138">
        <v>1</v>
      </c>
      <c r="I847" s="137">
        <v>420000</v>
      </c>
      <c r="J847" s="139">
        <v>1</v>
      </c>
      <c r="K847" s="137">
        <f>H847*G847</f>
        <v>420000</v>
      </c>
      <c r="L847" s="123"/>
    </row>
    <row r="848" spans="1:12" ht="18">
      <c r="A848" s="995">
        <v>830</v>
      </c>
      <c r="B848" s="938">
        <v>69</v>
      </c>
      <c r="C848" s="133" t="s">
        <v>333</v>
      </c>
      <c r="D848" s="134"/>
      <c r="E848" s="135">
        <v>2013</v>
      </c>
      <c r="F848" s="136" t="s">
        <v>13</v>
      </c>
      <c r="G848" s="137">
        <v>325000</v>
      </c>
      <c r="H848" s="138">
        <v>1</v>
      </c>
      <c r="I848" s="137">
        <v>325000</v>
      </c>
      <c r="J848" s="139">
        <v>1</v>
      </c>
      <c r="K848" s="137">
        <f>H848*G848</f>
        <v>325000</v>
      </c>
      <c r="L848" s="123"/>
    </row>
    <row r="849" spans="1:12" ht="18">
      <c r="A849" s="995">
        <v>831</v>
      </c>
      <c r="B849" s="938">
        <v>70</v>
      </c>
      <c r="C849" s="133" t="s">
        <v>217</v>
      </c>
      <c r="D849" s="134"/>
      <c r="E849" s="135">
        <v>2013</v>
      </c>
      <c r="F849" s="136" t="s">
        <v>13</v>
      </c>
      <c r="G849" s="137">
        <v>20000</v>
      </c>
      <c r="H849" s="138">
        <v>1</v>
      </c>
      <c r="I849" s="137">
        <v>20000</v>
      </c>
      <c r="J849" s="139">
        <v>1</v>
      </c>
      <c r="K849" s="137">
        <f t="shared" ref="K849:K856" si="44">H849*G849</f>
        <v>20000</v>
      </c>
      <c r="L849" s="123"/>
    </row>
    <row r="850" spans="1:12" ht="18">
      <c r="A850" s="995">
        <v>832</v>
      </c>
      <c r="B850" s="938">
        <v>71</v>
      </c>
      <c r="C850" s="133" t="s">
        <v>663</v>
      </c>
      <c r="D850" s="134"/>
      <c r="E850" s="135"/>
      <c r="F850" s="136" t="s">
        <v>13</v>
      </c>
      <c r="G850" s="137">
        <v>180000</v>
      </c>
      <c r="H850" s="138">
        <v>2</v>
      </c>
      <c r="I850" s="137">
        <f>H850*G850</f>
        <v>360000</v>
      </c>
      <c r="J850" s="139">
        <v>2</v>
      </c>
      <c r="K850" s="137">
        <f t="shared" si="44"/>
        <v>360000</v>
      </c>
      <c r="L850" s="123"/>
    </row>
    <row r="851" spans="1:12" ht="18">
      <c r="A851" s="995">
        <v>833</v>
      </c>
      <c r="B851" s="938">
        <v>72</v>
      </c>
      <c r="C851" s="133" t="s">
        <v>343</v>
      </c>
      <c r="D851" s="134"/>
      <c r="E851" s="135">
        <v>2015</v>
      </c>
      <c r="F851" s="136" t="s">
        <v>662</v>
      </c>
      <c r="G851" s="137">
        <v>9600</v>
      </c>
      <c r="H851" s="138">
        <v>20</v>
      </c>
      <c r="I851" s="137">
        <v>192000</v>
      </c>
      <c r="J851" s="139">
        <v>20</v>
      </c>
      <c r="K851" s="137">
        <v>192000</v>
      </c>
      <c r="L851" s="123"/>
    </row>
    <row r="852" spans="1:12" ht="18">
      <c r="A852" s="995">
        <v>834</v>
      </c>
      <c r="B852" s="938">
        <v>73</v>
      </c>
      <c r="C852" s="133" t="s">
        <v>664</v>
      </c>
      <c r="D852" s="134"/>
      <c r="E852" s="135"/>
      <c r="F852" s="136" t="s">
        <v>13</v>
      </c>
      <c r="G852" s="137">
        <v>47250</v>
      </c>
      <c r="H852" s="138">
        <v>1</v>
      </c>
      <c r="I852" s="137">
        <v>47250</v>
      </c>
      <c r="J852" s="139">
        <v>1</v>
      </c>
      <c r="K852" s="137">
        <f t="shared" si="44"/>
        <v>47250</v>
      </c>
      <c r="L852" s="123"/>
    </row>
    <row r="853" spans="1:12" ht="36">
      <c r="A853" s="995">
        <v>835</v>
      </c>
      <c r="B853" s="938">
        <v>74</v>
      </c>
      <c r="C853" s="140" t="s">
        <v>665</v>
      </c>
      <c r="D853" s="134"/>
      <c r="E853" s="135">
        <v>2009</v>
      </c>
      <c r="F853" s="136" t="s">
        <v>13</v>
      </c>
      <c r="G853" s="137">
        <v>335000</v>
      </c>
      <c r="H853" s="138">
        <v>1</v>
      </c>
      <c r="I853" s="137">
        <v>335000</v>
      </c>
      <c r="J853" s="139">
        <v>1</v>
      </c>
      <c r="K853" s="137">
        <f t="shared" si="44"/>
        <v>335000</v>
      </c>
      <c r="L853" s="123"/>
    </row>
    <row r="854" spans="1:12" ht="18">
      <c r="A854" s="995">
        <v>836</v>
      </c>
      <c r="B854" s="938">
        <v>75</v>
      </c>
      <c r="C854" s="133" t="s">
        <v>666</v>
      </c>
      <c r="D854" s="134"/>
      <c r="E854" s="135">
        <v>2009</v>
      </c>
      <c r="F854" s="136" t="s">
        <v>13</v>
      </c>
      <c r="G854" s="137">
        <v>87500</v>
      </c>
      <c r="H854" s="138">
        <v>1</v>
      </c>
      <c r="I854" s="137">
        <v>87500</v>
      </c>
      <c r="J854" s="139">
        <v>1</v>
      </c>
      <c r="K854" s="137">
        <f t="shared" si="44"/>
        <v>87500</v>
      </c>
      <c r="L854" s="123"/>
    </row>
    <row r="855" spans="1:12" ht="18">
      <c r="A855" s="995">
        <v>837</v>
      </c>
      <c r="B855" s="938">
        <v>76</v>
      </c>
      <c r="C855" s="133" t="s">
        <v>667</v>
      </c>
      <c r="D855" s="134"/>
      <c r="E855" s="135">
        <v>2014</v>
      </c>
      <c r="F855" s="136" t="s">
        <v>13</v>
      </c>
      <c r="G855" s="137">
        <v>993000</v>
      </c>
      <c r="H855" s="138">
        <v>1</v>
      </c>
      <c r="I855" s="137">
        <v>993000</v>
      </c>
      <c r="J855" s="139">
        <v>1</v>
      </c>
      <c r="K855" s="137">
        <f t="shared" si="44"/>
        <v>993000</v>
      </c>
      <c r="L855" s="123"/>
    </row>
    <row r="856" spans="1:12" ht="18">
      <c r="A856" s="995">
        <v>838</v>
      </c>
      <c r="B856" s="938">
        <v>77</v>
      </c>
      <c r="C856" s="133" t="s">
        <v>668</v>
      </c>
      <c r="D856" s="134"/>
      <c r="E856" s="135">
        <v>2014</v>
      </c>
      <c r="F856" s="136" t="s">
        <v>13</v>
      </c>
      <c r="G856" s="137">
        <v>15000</v>
      </c>
      <c r="H856" s="138">
        <v>1</v>
      </c>
      <c r="I856" s="137">
        <v>15000</v>
      </c>
      <c r="J856" s="139">
        <v>1</v>
      </c>
      <c r="K856" s="137">
        <f t="shared" si="44"/>
        <v>15000</v>
      </c>
      <c r="L856" s="123"/>
    </row>
    <row r="857" spans="1:12" ht="18">
      <c r="A857" s="995">
        <v>839</v>
      </c>
      <c r="B857" s="938">
        <v>78</v>
      </c>
      <c r="C857" s="133" t="s">
        <v>669</v>
      </c>
      <c r="D857" s="134"/>
      <c r="E857" s="135">
        <v>2015</v>
      </c>
      <c r="F857" s="136" t="s">
        <v>662</v>
      </c>
      <c r="G857" s="137">
        <v>15000</v>
      </c>
      <c r="H857" s="138">
        <v>17.399999999999999</v>
      </c>
      <c r="I857" s="137">
        <v>261000</v>
      </c>
      <c r="J857" s="139">
        <v>17.399999999999999</v>
      </c>
      <c r="K857" s="137">
        <v>261000</v>
      </c>
      <c r="L857" s="123"/>
    </row>
    <row r="858" spans="1:12" ht="18">
      <c r="A858" s="995">
        <v>840</v>
      </c>
      <c r="B858" s="938">
        <v>79</v>
      </c>
      <c r="C858" s="133" t="s">
        <v>670</v>
      </c>
      <c r="D858" s="134"/>
      <c r="E858" s="135">
        <v>2015</v>
      </c>
      <c r="F858" s="136" t="s">
        <v>13</v>
      </c>
      <c r="G858" s="137">
        <v>152000</v>
      </c>
      <c r="H858" s="138">
        <v>1</v>
      </c>
      <c r="I858" s="137">
        <v>152000</v>
      </c>
      <c r="J858" s="139">
        <v>1</v>
      </c>
      <c r="K858" s="137">
        <f t="shared" ref="K858" si="45">H858*G858</f>
        <v>152000</v>
      </c>
      <c r="L858" s="123"/>
    </row>
    <row r="859" spans="1:12" ht="18">
      <c r="A859" s="1067" t="s">
        <v>318</v>
      </c>
      <c r="B859" s="1068"/>
      <c r="C859" s="1069"/>
      <c r="D859" s="1069"/>
      <c r="E859" s="1069"/>
      <c r="F859" s="1070"/>
      <c r="G859" s="137"/>
      <c r="H859" s="141">
        <f>SUM(H780:H858)</f>
        <v>270.89999999999998</v>
      </c>
      <c r="I859" s="142">
        <f>SUM(I780:I858)</f>
        <v>18539296</v>
      </c>
      <c r="J859" s="143">
        <f>SUM(J780:J858)</f>
        <v>270.89999999999998</v>
      </c>
      <c r="K859" s="144">
        <f>SUM(K780:K858)</f>
        <v>18539296</v>
      </c>
      <c r="L859" s="123"/>
    </row>
    <row r="860" spans="1:12" ht="18">
      <c r="A860" s="1050" t="s">
        <v>1586</v>
      </c>
      <c r="B860" s="1051"/>
      <c r="C860" s="1051"/>
      <c r="D860" s="1051"/>
      <c r="E860" s="1051"/>
      <c r="F860" s="1051"/>
      <c r="G860" s="1052"/>
      <c r="H860" s="963">
        <f>H859+H778+H740+H596+H524+H424+H367</f>
        <v>12858.05</v>
      </c>
      <c r="I860" s="964">
        <f>I859+I778+I740+I596+I524+I424+I367</f>
        <v>1968606029.75</v>
      </c>
      <c r="J860" s="965">
        <f>J367+J424+J524+J596+J740+J778+J859</f>
        <v>12858.05</v>
      </c>
      <c r="K860" s="965">
        <f>K859+K778+K740+K596+K524+K424+K367</f>
        <v>1968606029.75</v>
      </c>
      <c r="L860" s="123"/>
    </row>
    <row r="861" spans="1:12" ht="18.75" thickBot="1">
      <c r="A861" s="968"/>
      <c r="B861" s="1104" t="s">
        <v>3418</v>
      </c>
      <c r="C861" s="1104"/>
      <c r="D861" s="1104"/>
      <c r="E861" s="1104"/>
      <c r="F861" s="1104"/>
      <c r="G861" s="1104"/>
      <c r="H861" s="1104"/>
      <c r="I861" s="1104"/>
      <c r="J861" s="971"/>
      <c r="K861" s="971"/>
      <c r="L861" s="123"/>
    </row>
    <row r="862" spans="1:12" ht="27.75">
      <c r="A862" s="998"/>
      <c r="B862" s="1105" t="s">
        <v>3831</v>
      </c>
      <c r="C862" s="1108" t="s">
        <v>3832</v>
      </c>
      <c r="D862" s="1111" t="s">
        <v>3833</v>
      </c>
      <c r="E862" s="1111" t="s">
        <v>3834</v>
      </c>
      <c r="F862" s="980" t="s">
        <v>2157</v>
      </c>
      <c r="G862" s="1114" t="s">
        <v>3835</v>
      </c>
      <c r="H862" s="1115"/>
      <c r="I862" s="1116"/>
      <c r="J862" s="971"/>
      <c r="K862" s="971"/>
      <c r="L862" s="1"/>
    </row>
    <row r="863" spans="1:12" ht="27.75">
      <c r="A863" s="999"/>
      <c r="B863" s="1106"/>
      <c r="C863" s="1109"/>
      <c r="D863" s="1112"/>
      <c r="E863" s="1112"/>
      <c r="F863" s="1117" t="s">
        <v>2160</v>
      </c>
      <c r="G863" s="1117" t="s">
        <v>3836</v>
      </c>
      <c r="H863" s="1117" t="s">
        <v>3837</v>
      </c>
      <c r="I863" s="981" t="s">
        <v>3838</v>
      </c>
      <c r="J863" s="971"/>
      <c r="K863" s="971"/>
      <c r="L863" s="1"/>
    </row>
    <row r="864" spans="1:12" ht="15.75">
      <c r="A864" s="1000"/>
      <c r="B864" s="1107"/>
      <c r="C864" s="1110"/>
      <c r="D864" s="1113"/>
      <c r="E864" s="1113"/>
      <c r="F864" s="1113"/>
      <c r="G864" s="1113"/>
      <c r="H864" s="1113"/>
      <c r="I864" s="982" t="s">
        <v>3839</v>
      </c>
      <c r="J864" s="971"/>
      <c r="K864" s="971"/>
      <c r="L864" s="1"/>
    </row>
    <row r="865" spans="1:12" ht="15.75">
      <c r="A865" s="102">
        <v>841</v>
      </c>
      <c r="B865" s="983">
        <v>1</v>
      </c>
      <c r="C865" s="984">
        <v>2</v>
      </c>
      <c r="D865" s="985">
        <v>3</v>
      </c>
      <c r="E865" s="985">
        <v>4</v>
      </c>
      <c r="F865" s="985">
        <v>5</v>
      </c>
      <c r="G865" s="985">
        <v>6</v>
      </c>
      <c r="H865" s="985">
        <v>7</v>
      </c>
      <c r="I865" s="985">
        <v>8</v>
      </c>
      <c r="J865" s="971"/>
      <c r="K865" s="971"/>
      <c r="L865" s="1"/>
    </row>
    <row r="866" spans="1:12" ht="15.75">
      <c r="A866" s="102">
        <v>842</v>
      </c>
      <c r="B866" s="986" t="s">
        <v>3840</v>
      </c>
      <c r="C866" s="987" t="s">
        <v>3841</v>
      </c>
      <c r="D866" s="988" t="s">
        <v>3842</v>
      </c>
      <c r="E866" s="988"/>
      <c r="F866" s="988" t="s">
        <v>3843</v>
      </c>
      <c r="G866" s="988"/>
      <c r="H866" s="988" t="s">
        <v>3844</v>
      </c>
      <c r="I866" s="988" t="s">
        <v>3844</v>
      </c>
      <c r="J866" s="971"/>
      <c r="K866" s="971"/>
      <c r="L866" s="1"/>
    </row>
    <row r="867" spans="1:12" ht="15.75">
      <c r="A867" s="102">
        <v>843</v>
      </c>
      <c r="B867" s="986" t="s">
        <v>3845</v>
      </c>
      <c r="C867" s="987" t="s">
        <v>3846</v>
      </c>
      <c r="D867" s="988" t="s">
        <v>3847</v>
      </c>
      <c r="E867" s="988"/>
      <c r="F867" s="988" t="s">
        <v>3848</v>
      </c>
      <c r="G867" s="988"/>
      <c r="H867" s="988" t="s">
        <v>3844</v>
      </c>
      <c r="I867" s="988" t="s">
        <v>3844</v>
      </c>
      <c r="J867" s="971"/>
      <c r="K867" s="971"/>
      <c r="L867" s="1"/>
    </row>
    <row r="868" spans="1:12" ht="15.75">
      <c r="A868" s="102">
        <v>844</v>
      </c>
      <c r="B868" s="986" t="s">
        <v>3849</v>
      </c>
      <c r="C868" s="987" t="s">
        <v>3850</v>
      </c>
      <c r="D868" s="988" t="s">
        <v>3851</v>
      </c>
      <c r="E868" s="988"/>
      <c r="F868" s="988" t="s">
        <v>3852</v>
      </c>
      <c r="G868" s="988"/>
      <c r="H868" s="988" t="s">
        <v>3844</v>
      </c>
      <c r="I868" s="988" t="s">
        <v>3844</v>
      </c>
      <c r="J868" s="971"/>
      <c r="K868" s="971"/>
      <c r="L868" s="1"/>
    </row>
    <row r="869" spans="1:12" ht="15.75">
      <c r="A869" s="102">
        <v>845</v>
      </c>
      <c r="B869" s="986" t="s">
        <v>3853</v>
      </c>
      <c r="C869" s="987" t="s">
        <v>3854</v>
      </c>
      <c r="D869" s="988" t="s">
        <v>3851</v>
      </c>
      <c r="E869" s="988"/>
      <c r="F869" s="988" t="s">
        <v>3855</v>
      </c>
      <c r="G869" s="988"/>
      <c r="H869" s="988" t="s">
        <v>3844</v>
      </c>
      <c r="I869" s="988" t="s">
        <v>3844</v>
      </c>
      <c r="J869" s="971"/>
      <c r="K869" s="971"/>
      <c r="L869" s="1"/>
    </row>
    <row r="870" spans="1:12" ht="15.75">
      <c r="A870" s="102">
        <v>846</v>
      </c>
      <c r="B870" s="986" t="s">
        <v>3856</v>
      </c>
      <c r="C870" s="987" t="s">
        <v>3857</v>
      </c>
      <c r="D870" s="988" t="s">
        <v>3842</v>
      </c>
      <c r="E870" s="988"/>
      <c r="F870" s="988" t="s">
        <v>3858</v>
      </c>
      <c r="G870" s="988"/>
      <c r="H870" s="988" t="s">
        <v>3844</v>
      </c>
      <c r="I870" s="988" t="s">
        <v>3844</v>
      </c>
      <c r="J870" s="971"/>
      <c r="K870" s="971"/>
      <c r="L870" s="1"/>
    </row>
    <row r="871" spans="1:12" ht="15.75">
      <c r="A871" s="102">
        <v>847</v>
      </c>
      <c r="B871" s="986" t="s">
        <v>3859</v>
      </c>
      <c r="C871" s="987" t="s">
        <v>3860</v>
      </c>
      <c r="D871" s="988" t="s">
        <v>3861</v>
      </c>
      <c r="E871" s="988"/>
      <c r="F871" s="988" t="s">
        <v>3862</v>
      </c>
      <c r="G871" s="988"/>
      <c r="H871" s="988" t="s">
        <v>3844</v>
      </c>
      <c r="I871" s="988" t="s">
        <v>3844</v>
      </c>
      <c r="J871" s="971"/>
      <c r="K871" s="971"/>
      <c r="L871" s="1"/>
    </row>
    <row r="872" spans="1:12" ht="15.75">
      <c r="A872" s="102">
        <v>848</v>
      </c>
      <c r="B872" s="986" t="s">
        <v>3863</v>
      </c>
      <c r="C872" s="987" t="s">
        <v>3860</v>
      </c>
      <c r="D872" s="988" t="s">
        <v>3842</v>
      </c>
      <c r="E872" s="988"/>
      <c r="F872" s="988" t="s">
        <v>3864</v>
      </c>
      <c r="G872" s="988"/>
      <c r="H872" s="988" t="s">
        <v>3844</v>
      </c>
      <c r="I872" s="988" t="s">
        <v>3844</v>
      </c>
      <c r="J872" s="971"/>
      <c r="K872" s="971"/>
      <c r="L872" s="1"/>
    </row>
    <row r="873" spans="1:12" ht="15.75">
      <c r="A873" s="102">
        <v>849</v>
      </c>
      <c r="B873" s="986" t="s">
        <v>3865</v>
      </c>
      <c r="C873" s="987" t="s">
        <v>3866</v>
      </c>
      <c r="D873" s="988" t="s">
        <v>3842</v>
      </c>
      <c r="E873" s="988"/>
      <c r="F873" s="988" t="s">
        <v>3867</v>
      </c>
      <c r="G873" s="988"/>
      <c r="H873" s="988" t="s">
        <v>3844</v>
      </c>
      <c r="I873" s="988" t="s">
        <v>3844</v>
      </c>
      <c r="J873" s="971"/>
      <c r="K873" s="971"/>
      <c r="L873" s="1"/>
    </row>
    <row r="874" spans="1:12" ht="15.75">
      <c r="A874" s="102">
        <v>850</v>
      </c>
      <c r="B874" s="986" t="s">
        <v>3868</v>
      </c>
      <c r="C874" s="987" t="s">
        <v>3869</v>
      </c>
      <c r="D874" s="988" t="s">
        <v>3870</v>
      </c>
      <c r="E874" s="988"/>
      <c r="F874" s="988" t="s">
        <v>3871</v>
      </c>
      <c r="G874" s="988"/>
      <c r="H874" s="988" t="s">
        <v>3844</v>
      </c>
      <c r="I874" s="988" t="s">
        <v>3844</v>
      </c>
      <c r="J874" s="971"/>
      <c r="K874" s="971"/>
      <c r="L874" s="1"/>
    </row>
    <row r="875" spans="1:12" ht="15.75">
      <c r="A875" s="102">
        <v>851</v>
      </c>
      <c r="B875" s="986" t="s">
        <v>3872</v>
      </c>
      <c r="C875" s="987" t="s">
        <v>3873</v>
      </c>
      <c r="D875" s="988" t="s">
        <v>3870</v>
      </c>
      <c r="E875" s="988"/>
      <c r="F875" s="988" t="s">
        <v>3874</v>
      </c>
      <c r="G875" s="988"/>
      <c r="H875" s="988" t="s">
        <v>3844</v>
      </c>
      <c r="I875" s="988" t="s">
        <v>3844</v>
      </c>
      <c r="J875" s="971"/>
      <c r="K875" s="971"/>
      <c r="L875" s="1"/>
    </row>
    <row r="876" spans="1:12" ht="15.75">
      <c r="A876" s="102">
        <v>852</v>
      </c>
      <c r="B876" s="986" t="s">
        <v>3875</v>
      </c>
      <c r="C876" s="987" t="s">
        <v>3876</v>
      </c>
      <c r="D876" s="988" t="s">
        <v>3870</v>
      </c>
      <c r="E876" s="988"/>
      <c r="F876" s="988" t="s">
        <v>3877</v>
      </c>
      <c r="G876" s="988"/>
      <c r="H876" s="988" t="s">
        <v>3844</v>
      </c>
      <c r="I876" s="988" t="s">
        <v>3844</v>
      </c>
      <c r="J876" s="971"/>
      <c r="K876" s="971"/>
      <c r="L876" s="1"/>
    </row>
    <row r="877" spans="1:12" ht="15.75">
      <c r="A877" s="102">
        <v>853</v>
      </c>
      <c r="B877" s="986" t="s">
        <v>3878</v>
      </c>
      <c r="C877" s="987" t="s">
        <v>3879</v>
      </c>
      <c r="D877" s="988" t="s">
        <v>3870</v>
      </c>
      <c r="E877" s="988"/>
      <c r="F877" s="988" t="s">
        <v>3880</v>
      </c>
      <c r="G877" s="988"/>
      <c r="H877" s="988" t="s">
        <v>3844</v>
      </c>
      <c r="I877" s="988" t="s">
        <v>3844</v>
      </c>
      <c r="J877" s="971"/>
      <c r="K877" s="971"/>
      <c r="L877" s="1"/>
    </row>
    <row r="878" spans="1:12" ht="15.75">
      <c r="A878" s="102">
        <v>854</v>
      </c>
      <c r="B878" s="986" t="s">
        <v>3881</v>
      </c>
      <c r="C878" s="987" t="s">
        <v>3882</v>
      </c>
      <c r="D878" s="988" t="s">
        <v>3870</v>
      </c>
      <c r="E878" s="988"/>
      <c r="F878" s="988" t="s">
        <v>3883</v>
      </c>
      <c r="G878" s="988"/>
      <c r="H878" s="988" t="s">
        <v>3844</v>
      </c>
      <c r="I878" s="988" t="s">
        <v>3844</v>
      </c>
      <c r="J878" s="971"/>
      <c r="K878" s="971"/>
      <c r="L878" s="1"/>
    </row>
    <row r="879" spans="1:12" ht="15.75">
      <c r="A879" s="102">
        <v>855</v>
      </c>
      <c r="B879" s="986" t="s">
        <v>3884</v>
      </c>
      <c r="C879" s="987" t="s">
        <v>3873</v>
      </c>
      <c r="D879" s="988" t="s">
        <v>3885</v>
      </c>
      <c r="E879" s="988"/>
      <c r="F879" s="988" t="s">
        <v>3886</v>
      </c>
      <c r="G879" s="988"/>
      <c r="H879" s="988" t="s">
        <v>3844</v>
      </c>
      <c r="I879" s="988" t="s">
        <v>3844</v>
      </c>
      <c r="J879" s="971"/>
      <c r="K879" s="971"/>
      <c r="L879" s="1"/>
    </row>
    <row r="880" spans="1:12" ht="15.75">
      <c r="A880" s="102">
        <v>856</v>
      </c>
      <c r="B880" s="986" t="s">
        <v>3887</v>
      </c>
      <c r="C880" s="987" t="s">
        <v>3873</v>
      </c>
      <c r="D880" s="988" t="s">
        <v>3885</v>
      </c>
      <c r="E880" s="988"/>
      <c r="F880" s="988" t="s">
        <v>3888</v>
      </c>
      <c r="G880" s="988"/>
      <c r="H880" s="988" t="s">
        <v>3844</v>
      </c>
      <c r="I880" s="988" t="s">
        <v>3844</v>
      </c>
      <c r="J880" s="971"/>
      <c r="K880" s="971"/>
      <c r="L880" s="1"/>
    </row>
    <row r="881" spans="1:12" ht="15.75">
      <c r="A881" s="102">
        <v>857</v>
      </c>
      <c r="B881" s="986" t="s">
        <v>3889</v>
      </c>
      <c r="C881" s="987" t="s">
        <v>3890</v>
      </c>
      <c r="D881" s="988" t="s">
        <v>3891</v>
      </c>
      <c r="E881" s="988"/>
      <c r="F881" s="988" t="s">
        <v>3892</v>
      </c>
      <c r="G881" s="988"/>
      <c r="H881" s="988" t="s">
        <v>3844</v>
      </c>
      <c r="I881" s="988" t="s">
        <v>3844</v>
      </c>
      <c r="J881" s="971"/>
      <c r="K881" s="971"/>
      <c r="L881" s="1"/>
    </row>
    <row r="882" spans="1:12" ht="15.75">
      <c r="A882" s="102">
        <v>858</v>
      </c>
      <c r="B882" s="986" t="s">
        <v>3893</v>
      </c>
      <c r="C882" s="987" t="s">
        <v>3894</v>
      </c>
      <c r="D882" s="988" t="s">
        <v>3851</v>
      </c>
      <c r="E882" s="988"/>
      <c r="F882" s="988" t="s">
        <v>3895</v>
      </c>
      <c r="G882" s="988"/>
      <c r="H882" s="988" t="s">
        <v>3844</v>
      </c>
      <c r="I882" s="988" t="s">
        <v>3844</v>
      </c>
      <c r="J882" s="971"/>
      <c r="K882" s="971"/>
      <c r="L882" s="1"/>
    </row>
    <row r="883" spans="1:12" ht="15.75">
      <c r="A883" s="102">
        <v>859</v>
      </c>
      <c r="B883" s="986" t="s">
        <v>3896</v>
      </c>
      <c r="C883" s="987" t="s">
        <v>3897</v>
      </c>
      <c r="D883" s="988" t="s">
        <v>3898</v>
      </c>
      <c r="E883" s="988"/>
      <c r="F883" s="988" t="s">
        <v>3899</v>
      </c>
      <c r="G883" s="988"/>
      <c r="H883" s="988" t="s">
        <v>3844</v>
      </c>
      <c r="I883" s="988" t="s">
        <v>3844</v>
      </c>
      <c r="J883" s="971"/>
      <c r="K883" s="971"/>
      <c r="L883" s="1"/>
    </row>
    <row r="884" spans="1:12" ht="15.75">
      <c r="A884" s="102">
        <v>860</v>
      </c>
      <c r="B884" s="986" t="s">
        <v>3900</v>
      </c>
      <c r="C884" s="987" t="s">
        <v>3901</v>
      </c>
      <c r="D884" s="988" t="s">
        <v>3870</v>
      </c>
      <c r="E884" s="988"/>
      <c r="F884" s="988" t="s">
        <v>3902</v>
      </c>
      <c r="G884" s="988"/>
      <c r="H884" s="988" t="s">
        <v>3844</v>
      </c>
      <c r="I884" s="988" t="s">
        <v>3844</v>
      </c>
      <c r="J884" s="971"/>
      <c r="K884" s="971"/>
      <c r="L884" s="1"/>
    </row>
    <row r="885" spans="1:12" ht="15.75">
      <c r="A885" s="102">
        <v>861</v>
      </c>
      <c r="B885" s="986" t="s">
        <v>3903</v>
      </c>
      <c r="C885" s="987" t="s">
        <v>3904</v>
      </c>
      <c r="D885" s="988" t="s">
        <v>3870</v>
      </c>
      <c r="E885" s="988"/>
      <c r="F885" s="988" t="s">
        <v>3905</v>
      </c>
      <c r="G885" s="988"/>
      <c r="H885" s="988" t="s">
        <v>3844</v>
      </c>
      <c r="I885" s="988" t="s">
        <v>3844</v>
      </c>
      <c r="J885" s="971"/>
      <c r="K885" s="971"/>
      <c r="L885" s="1"/>
    </row>
    <row r="886" spans="1:12" ht="15.75">
      <c r="A886" s="102">
        <v>862</v>
      </c>
      <c r="B886" s="986" t="s">
        <v>3906</v>
      </c>
      <c r="C886" s="987" t="s">
        <v>3907</v>
      </c>
      <c r="D886" s="988" t="s">
        <v>3885</v>
      </c>
      <c r="E886" s="988"/>
      <c r="F886" s="988" t="s">
        <v>3908</v>
      </c>
      <c r="G886" s="988"/>
      <c r="H886" s="988" t="s">
        <v>3844</v>
      </c>
      <c r="I886" s="988" t="s">
        <v>3844</v>
      </c>
      <c r="J886" s="971"/>
      <c r="K886" s="971"/>
      <c r="L886" s="1"/>
    </row>
    <row r="887" spans="1:12" ht="15.75">
      <c r="A887" s="102">
        <v>863</v>
      </c>
      <c r="B887" s="986" t="s">
        <v>3909</v>
      </c>
      <c r="C887" s="987" t="s">
        <v>3910</v>
      </c>
      <c r="D887" s="988" t="s">
        <v>3870</v>
      </c>
      <c r="E887" s="988"/>
      <c r="F887" s="988" t="s">
        <v>3911</v>
      </c>
      <c r="G887" s="988"/>
      <c r="H887" s="988" t="s">
        <v>3844</v>
      </c>
      <c r="I887" s="988" t="s">
        <v>3844</v>
      </c>
      <c r="J887" s="971"/>
      <c r="K887" s="971"/>
      <c r="L887" s="1"/>
    </row>
    <row r="888" spans="1:12" ht="15.75">
      <c r="A888" s="102">
        <v>864</v>
      </c>
      <c r="B888" s="986" t="s">
        <v>3912</v>
      </c>
      <c r="C888" s="987" t="s">
        <v>3913</v>
      </c>
      <c r="D888" s="988" t="s">
        <v>3870</v>
      </c>
      <c r="E888" s="988"/>
      <c r="F888" s="988" t="s">
        <v>3914</v>
      </c>
      <c r="G888" s="988"/>
      <c r="H888" s="988" t="s">
        <v>3844</v>
      </c>
      <c r="I888" s="988" t="s">
        <v>3844</v>
      </c>
      <c r="J888" s="971"/>
      <c r="K888" s="971"/>
      <c r="L888" s="1"/>
    </row>
    <row r="889" spans="1:12" ht="27.75">
      <c r="A889" s="102">
        <v>865</v>
      </c>
      <c r="B889" s="986" t="s">
        <v>3915</v>
      </c>
      <c r="C889" s="987" t="s">
        <v>3916</v>
      </c>
      <c r="D889" s="988" t="s">
        <v>3885</v>
      </c>
      <c r="E889" s="988"/>
      <c r="F889" s="988" t="s">
        <v>3917</v>
      </c>
      <c r="G889" s="988"/>
      <c r="H889" s="988" t="s">
        <v>3844</v>
      </c>
      <c r="I889" s="988" t="s">
        <v>3844</v>
      </c>
      <c r="J889" s="971"/>
      <c r="K889" s="971"/>
      <c r="L889" s="1"/>
    </row>
    <row r="890" spans="1:12" ht="27.75">
      <c r="A890" s="102">
        <v>866</v>
      </c>
      <c r="B890" s="986" t="s">
        <v>3918</v>
      </c>
      <c r="C890" s="987" t="s">
        <v>3919</v>
      </c>
      <c r="D890" s="988" t="s">
        <v>3885</v>
      </c>
      <c r="E890" s="988"/>
      <c r="F890" s="988" t="s">
        <v>3920</v>
      </c>
      <c r="G890" s="988"/>
      <c r="H890" s="988" t="s">
        <v>3844</v>
      </c>
      <c r="I890" s="988" t="s">
        <v>3844</v>
      </c>
      <c r="J890" s="971"/>
      <c r="K890" s="971"/>
      <c r="L890" s="1"/>
    </row>
    <row r="891" spans="1:12" ht="15.75">
      <c r="A891" s="102">
        <v>867</v>
      </c>
      <c r="B891" s="986" t="s">
        <v>3921</v>
      </c>
      <c r="C891" s="987" t="s">
        <v>3922</v>
      </c>
      <c r="D891" s="988" t="s">
        <v>3885</v>
      </c>
      <c r="E891" s="988"/>
      <c r="F891" s="988" t="s">
        <v>3923</v>
      </c>
      <c r="G891" s="988"/>
      <c r="H891" s="988" t="s">
        <v>3844</v>
      </c>
      <c r="I891" s="988" t="s">
        <v>3844</v>
      </c>
      <c r="J891" s="971"/>
      <c r="K891" s="971"/>
      <c r="L891" s="1"/>
    </row>
    <row r="892" spans="1:12" ht="27.75">
      <c r="A892" s="102">
        <v>868</v>
      </c>
      <c r="B892" s="986" t="s">
        <v>3924</v>
      </c>
      <c r="C892" s="987" t="s">
        <v>3925</v>
      </c>
      <c r="D892" s="988" t="s">
        <v>3885</v>
      </c>
      <c r="E892" s="988"/>
      <c r="F892" s="988" t="s">
        <v>3926</v>
      </c>
      <c r="G892" s="988"/>
      <c r="H892" s="988" t="s">
        <v>3844</v>
      </c>
      <c r="I892" s="988" t="s">
        <v>3844</v>
      </c>
      <c r="J892" s="971"/>
      <c r="K892" s="971"/>
      <c r="L892" s="1"/>
    </row>
    <row r="893" spans="1:12" ht="15.75">
      <c r="A893" s="102">
        <v>869</v>
      </c>
      <c r="B893" s="986" t="s">
        <v>3927</v>
      </c>
      <c r="C893" s="987" t="s">
        <v>3928</v>
      </c>
      <c r="D893" s="988" t="s">
        <v>3929</v>
      </c>
      <c r="E893" s="988"/>
      <c r="F893" s="988" t="s">
        <v>3930</v>
      </c>
      <c r="G893" s="988"/>
      <c r="H893" s="988" t="s">
        <v>3844</v>
      </c>
      <c r="I893" s="988" t="s">
        <v>3844</v>
      </c>
      <c r="J893" s="971"/>
      <c r="K893" s="971"/>
      <c r="L893" s="1"/>
    </row>
    <row r="894" spans="1:12" ht="27.75">
      <c r="A894" s="102">
        <v>870</v>
      </c>
      <c r="B894" s="986" t="s">
        <v>3931</v>
      </c>
      <c r="C894" s="987" t="s">
        <v>3932</v>
      </c>
      <c r="D894" s="988" t="s">
        <v>3929</v>
      </c>
      <c r="E894" s="988"/>
      <c r="F894" s="988" t="s">
        <v>3933</v>
      </c>
      <c r="G894" s="988"/>
      <c r="H894" s="988" t="s">
        <v>3844</v>
      </c>
      <c r="I894" s="988" t="s">
        <v>3844</v>
      </c>
      <c r="J894" s="971"/>
      <c r="K894" s="971"/>
      <c r="L894" s="1"/>
    </row>
    <row r="895" spans="1:12" ht="15.75">
      <c r="A895" s="102">
        <v>871</v>
      </c>
      <c r="B895" s="986" t="s">
        <v>3934</v>
      </c>
      <c r="C895" s="987" t="s">
        <v>3935</v>
      </c>
      <c r="D895" s="988" t="s">
        <v>3929</v>
      </c>
      <c r="E895" s="988"/>
      <c r="F895" s="988" t="s">
        <v>3936</v>
      </c>
      <c r="G895" s="988"/>
      <c r="H895" s="988" t="s">
        <v>3844</v>
      </c>
      <c r="I895" s="988" t="s">
        <v>3844</v>
      </c>
      <c r="J895" s="971"/>
      <c r="K895" s="971"/>
      <c r="L895" s="1"/>
    </row>
    <row r="896" spans="1:12" ht="27.75">
      <c r="A896" s="102">
        <v>872</v>
      </c>
      <c r="B896" s="986" t="s">
        <v>3937</v>
      </c>
      <c r="C896" s="987" t="s">
        <v>3938</v>
      </c>
      <c r="D896" s="988" t="s">
        <v>3898</v>
      </c>
      <c r="E896" s="988"/>
      <c r="F896" s="988" t="s">
        <v>3939</v>
      </c>
      <c r="G896" s="988"/>
      <c r="H896" s="988" t="s">
        <v>3844</v>
      </c>
      <c r="I896" s="988" t="s">
        <v>3844</v>
      </c>
      <c r="J896" s="971"/>
      <c r="K896" s="971"/>
      <c r="L896" s="1"/>
    </row>
    <row r="897" spans="1:12" ht="27.75">
      <c r="A897" s="102">
        <v>873</v>
      </c>
      <c r="B897" s="986" t="s">
        <v>3940</v>
      </c>
      <c r="C897" s="987" t="s">
        <v>3941</v>
      </c>
      <c r="D897" s="988" t="s">
        <v>3942</v>
      </c>
      <c r="E897" s="988"/>
      <c r="F897" s="988" t="s">
        <v>3943</v>
      </c>
      <c r="G897" s="988"/>
      <c r="H897" s="988" t="s">
        <v>3844</v>
      </c>
      <c r="I897" s="988" t="s">
        <v>3844</v>
      </c>
      <c r="J897" s="971"/>
      <c r="K897" s="971"/>
      <c r="L897" s="1"/>
    </row>
    <row r="898" spans="1:12" ht="15.75">
      <c r="A898" s="102">
        <v>874</v>
      </c>
      <c r="B898" s="986" t="s">
        <v>3944</v>
      </c>
      <c r="C898" s="987" t="s">
        <v>3945</v>
      </c>
      <c r="D898" s="988" t="s">
        <v>3946</v>
      </c>
      <c r="E898" s="988"/>
      <c r="F898" s="988" t="s">
        <v>3947</v>
      </c>
      <c r="G898" s="988"/>
      <c r="H898" s="988" t="s">
        <v>3844</v>
      </c>
      <c r="I898" s="988" t="s">
        <v>3844</v>
      </c>
      <c r="J898" s="971"/>
      <c r="K898" s="971"/>
      <c r="L898" s="1"/>
    </row>
    <row r="899" spans="1:12" ht="15.75">
      <c r="A899" s="102">
        <v>875</v>
      </c>
      <c r="B899" s="986" t="s">
        <v>3948</v>
      </c>
      <c r="C899" s="987" t="s">
        <v>3945</v>
      </c>
      <c r="D899" s="988" t="s">
        <v>3949</v>
      </c>
      <c r="E899" s="988"/>
      <c r="F899" s="988" t="s">
        <v>3950</v>
      </c>
      <c r="G899" s="988"/>
      <c r="H899" s="988" t="s">
        <v>3844</v>
      </c>
      <c r="I899" s="988" t="s">
        <v>3844</v>
      </c>
      <c r="J899" s="971"/>
      <c r="K899" s="971"/>
      <c r="L899" s="1"/>
    </row>
    <row r="900" spans="1:12" ht="15.75">
      <c r="A900" s="102">
        <v>876</v>
      </c>
      <c r="B900" s="986" t="s">
        <v>3951</v>
      </c>
      <c r="C900" s="987" t="s">
        <v>3945</v>
      </c>
      <c r="D900" s="988" t="s">
        <v>3891</v>
      </c>
      <c r="E900" s="988"/>
      <c r="F900" s="988" t="s">
        <v>3952</v>
      </c>
      <c r="G900" s="988"/>
      <c r="H900" s="988" t="s">
        <v>3844</v>
      </c>
      <c r="I900" s="988" t="s">
        <v>3844</v>
      </c>
      <c r="J900" s="971"/>
      <c r="K900" s="971"/>
      <c r="L900" s="1"/>
    </row>
    <row r="901" spans="1:12" ht="15.75">
      <c r="A901" s="102">
        <v>877</v>
      </c>
      <c r="B901" s="986" t="s">
        <v>3953</v>
      </c>
      <c r="C901" s="987" t="s">
        <v>3945</v>
      </c>
      <c r="D901" s="988" t="s">
        <v>3954</v>
      </c>
      <c r="E901" s="988"/>
      <c r="F901" s="988" t="s">
        <v>3955</v>
      </c>
      <c r="G901" s="988"/>
      <c r="H901" s="988" t="s">
        <v>3844</v>
      </c>
      <c r="I901" s="988" t="s">
        <v>3844</v>
      </c>
      <c r="J901" s="971"/>
      <c r="K901" s="971"/>
      <c r="L901" s="1"/>
    </row>
    <row r="902" spans="1:12" ht="15.75">
      <c r="A902" s="102">
        <v>878</v>
      </c>
      <c r="B902" s="986" t="s">
        <v>3956</v>
      </c>
      <c r="C902" s="987" t="s">
        <v>3945</v>
      </c>
      <c r="D902" s="988" t="s">
        <v>3957</v>
      </c>
      <c r="E902" s="988"/>
      <c r="F902" s="988" t="s">
        <v>3958</v>
      </c>
      <c r="G902" s="988"/>
      <c r="H902" s="988" t="s">
        <v>3844</v>
      </c>
      <c r="I902" s="988" t="s">
        <v>3844</v>
      </c>
      <c r="J902" s="971"/>
      <c r="K902" s="971"/>
      <c r="L902" s="1"/>
    </row>
    <row r="903" spans="1:12" ht="15.75">
      <c r="A903" s="102">
        <v>879</v>
      </c>
      <c r="B903" s="986" t="s">
        <v>3959</v>
      </c>
      <c r="C903" s="987" t="s">
        <v>3945</v>
      </c>
      <c r="D903" s="988" t="s">
        <v>3898</v>
      </c>
      <c r="E903" s="988"/>
      <c r="F903" s="988" t="s">
        <v>3960</v>
      </c>
      <c r="G903" s="988"/>
      <c r="H903" s="988" t="s">
        <v>3844</v>
      </c>
      <c r="I903" s="988" t="s">
        <v>3844</v>
      </c>
      <c r="J903" s="971"/>
      <c r="K903" s="971"/>
      <c r="L903" s="1"/>
    </row>
    <row r="904" spans="1:12" ht="15.75">
      <c r="A904" s="102">
        <v>880</v>
      </c>
      <c r="B904" s="986" t="s">
        <v>3961</v>
      </c>
      <c r="C904" s="987" t="s">
        <v>3945</v>
      </c>
      <c r="D904" s="988" t="s">
        <v>3842</v>
      </c>
      <c r="E904" s="988"/>
      <c r="F904" s="988" t="s">
        <v>3962</v>
      </c>
      <c r="G904" s="988"/>
      <c r="H904" s="988" t="s">
        <v>3844</v>
      </c>
      <c r="I904" s="988" t="s">
        <v>3844</v>
      </c>
      <c r="J904" s="971"/>
      <c r="K904" s="971"/>
      <c r="L904" s="1"/>
    </row>
    <row r="905" spans="1:12" ht="15.75">
      <c r="A905" s="102">
        <v>881</v>
      </c>
      <c r="B905" s="986" t="s">
        <v>3963</v>
      </c>
      <c r="C905" s="987" t="s">
        <v>3945</v>
      </c>
      <c r="D905" s="988" t="s">
        <v>3885</v>
      </c>
      <c r="E905" s="988"/>
      <c r="F905" s="988" t="s">
        <v>3964</v>
      </c>
      <c r="G905" s="988"/>
      <c r="H905" s="988" t="s">
        <v>3844</v>
      </c>
      <c r="I905" s="988" t="s">
        <v>3844</v>
      </c>
      <c r="J905" s="971"/>
      <c r="K905" s="971"/>
      <c r="L905" s="1"/>
    </row>
    <row r="906" spans="1:12" ht="15.75">
      <c r="A906" s="102">
        <v>882</v>
      </c>
      <c r="B906" s="986" t="s">
        <v>3965</v>
      </c>
      <c r="C906" s="987" t="s">
        <v>3945</v>
      </c>
      <c r="D906" s="988" t="s">
        <v>3929</v>
      </c>
      <c r="E906" s="988"/>
      <c r="F906" s="988" t="s">
        <v>3966</v>
      </c>
      <c r="G906" s="988"/>
      <c r="H906" s="988" t="s">
        <v>3844</v>
      </c>
      <c r="I906" s="988" t="s">
        <v>3844</v>
      </c>
      <c r="J906" s="971"/>
      <c r="K906" s="971"/>
      <c r="L906" s="1"/>
    </row>
    <row r="907" spans="1:12" ht="41.25">
      <c r="A907" s="102">
        <v>883</v>
      </c>
      <c r="B907" s="986" t="s">
        <v>3967</v>
      </c>
      <c r="C907" s="987" t="s">
        <v>3968</v>
      </c>
      <c r="D907" s="988" t="s">
        <v>3949</v>
      </c>
      <c r="E907" s="988"/>
      <c r="F907" s="988" t="s">
        <v>3969</v>
      </c>
      <c r="G907" s="988"/>
      <c r="H907" s="988" t="s">
        <v>3844</v>
      </c>
      <c r="I907" s="988" t="s">
        <v>3844</v>
      </c>
      <c r="J907" s="971"/>
      <c r="K907" s="971"/>
      <c r="L907" s="1"/>
    </row>
    <row r="908" spans="1:12" ht="41.25">
      <c r="A908" s="102">
        <v>884</v>
      </c>
      <c r="B908" s="986" t="s">
        <v>3970</v>
      </c>
      <c r="C908" s="987" t="s">
        <v>3971</v>
      </c>
      <c r="D908" s="988" t="s">
        <v>3954</v>
      </c>
      <c r="E908" s="988"/>
      <c r="F908" s="988" t="s">
        <v>3972</v>
      </c>
      <c r="G908" s="988"/>
      <c r="H908" s="988" t="s">
        <v>3844</v>
      </c>
      <c r="I908" s="988" t="s">
        <v>3844</v>
      </c>
      <c r="J908" s="971"/>
      <c r="K908" s="971"/>
      <c r="L908" s="1"/>
    </row>
    <row r="909" spans="1:12" ht="41.25">
      <c r="A909" s="102">
        <v>885</v>
      </c>
      <c r="B909" s="986" t="s">
        <v>3973</v>
      </c>
      <c r="C909" s="987" t="s">
        <v>3974</v>
      </c>
      <c r="D909" s="988" t="s">
        <v>3957</v>
      </c>
      <c r="E909" s="988"/>
      <c r="F909" s="988" t="s">
        <v>3975</v>
      </c>
      <c r="G909" s="988"/>
      <c r="H909" s="988" t="s">
        <v>3844</v>
      </c>
      <c r="I909" s="988" t="s">
        <v>3844</v>
      </c>
      <c r="J909" s="971"/>
      <c r="K909" s="971"/>
      <c r="L909" s="1"/>
    </row>
    <row r="910" spans="1:12" ht="41.25">
      <c r="A910" s="102">
        <v>886</v>
      </c>
      <c r="B910" s="986" t="s">
        <v>3976</v>
      </c>
      <c r="C910" s="987" t="s">
        <v>3977</v>
      </c>
      <c r="D910" s="988" t="s">
        <v>3885</v>
      </c>
      <c r="E910" s="988"/>
      <c r="F910" s="988" t="s">
        <v>3978</v>
      </c>
      <c r="G910" s="988"/>
      <c r="H910" s="988" t="s">
        <v>3844</v>
      </c>
      <c r="I910" s="988" t="s">
        <v>3844</v>
      </c>
      <c r="J910" s="971"/>
      <c r="K910" s="971"/>
      <c r="L910" s="1"/>
    </row>
    <row r="911" spans="1:12" ht="41.25">
      <c r="A911" s="102">
        <v>887</v>
      </c>
      <c r="B911" s="986" t="s">
        <v>3979</v>
      </c>
      <c r="C911" s="987" t="s">
        <v>3980</v>
      </c>
      <c r="D911" s="988" t="s">
        <v>3981</v>
      </c>
      <c r="E911" s="988"/>
      <c r="F911" s="988" t="s">
        <v>3982</v>
      </c>
      <c r="G911" s="988"/>
      <c r="H911" s="988" t="s">
        <v>3844</v>
      </c>
      <c r="I911" s="988" t="s">
        <v>3844</v>
      </c>
      <c r="J911" s="971"/>
      <c r="K911" s="971"/>
      <c r="L911" s="1"/>
    </row>
    <row r="912" spans="1:12" ht="41.25">
      <c r="A912" s="102">
        <v>888</v>
      </c>
      <c r="B912" s="986" t="s">
        <v>3983</v>
      </c>
      <c r="C912" s="987" t="s">
        <v>3984</v>
      </c>
      <c r="D912" s="988" t="s">
        <v>3985</v>
      </c>
      <c r="E912" s="988"/>
      <c r="F912" s="988" t="s">
        <v>3986</v>
      </c>
      <c r="G912" s="988"/>
      <c r="H912" s="988" t="s">
        <v>3844</v>
      </c>
      <c r="I912" s="988" t="s">
        <v>3844</v>
      </c>
      <c r="J912" s="971"/>
      <c r="K912" s="971"/>
      <c r="L912" s="1"/>
    </row>
    <row r="913" spans="1:12" ht="41.25">
      <c r="A913" s="102">
        <v>889</v>
      </c>
      <c r="B913" s="986" t="s">
        <v>3987</v>
      </c>
      <c r="C913" s="987" t="s">
        <v>3984</v>
      </c>
      <c r="D913" s="988" t="s">
        <v>3891</v>
      </c>
      <c r="E913" s="988"/>
      <c r="F913" s="988" t="s">
        <v>3988</v>
      </c>
      <c r="G913" s="988"/>
      <c r="H913" s="988" t="s">
        <v>3844</v>
      </c>
      <c r="I913" s="988" t="s">
        <v>3844</v>
      </c>
      <c r="J913" s="971"/>
      <c r="K913" s="971"/>
      <c r="L913" s="1"/>
    </row>
    <row r="914" spans="1:12" ht="41.25">
      <c r="A914" s="102">
        <v>890</v>
      </c>
      <c r="B914" s="986" t="s">
        <v>3989</v>
      </c>
      <c r="C914" s="987" t="s">
        <v>3990</v>
      </c>
      <c r="D914" s="988" t="s">
        <v>3885</v>
      </c>
      <c r="E914" s="988"/>
      <c r="F914" s="988" t="s">
        <v>3991</v>
      </c>
      <c r="G914" s="988"/>
      <c r="H914" s="988" t="s">
        <v>3844</v>
      </c>
      <c r="I914" s="988" t="s">
        <v>3844</v>
      </c>
      <c r="J914" s="971"/>
      <c r="K914" s="971"/>
      <c r="L914" s="1"/>
    </row>
    <row r="915" spans="1:12" ht="41.25">
      <c r="A915" s="102">
        <v>891</v>
      </c>
      <c r="B915" s="986" t="s">
        <v>3992</v>
      </c>
      <c r="C915" s="987" t="s">
        <v>3993</v>
      </c>
      <c r="D915" s="988" t="s">
        <v>3994</v>
      </c>
      <c r="E915" s="988"/>
      <c r="F915" s="988" t="s">
        <v>3995</v>
      </c>
      <c r="G915" s="988"/>
      <c r="H915" s="988" t="s">
        <v>3844</v>
      </c>
      <c r="I915" s="988" t="s">
        <v>3844</v>
      </c>
      <c r="J915" s="971"/>
      <c r="K915" s="971"/>
      <c r="L915" s="1"/>
    </row>
    <row r="916" spans="1:12" ht="54.75">
      <c r="A916" s="102">
        <v>892</v>
      </c>
      <c r="B916" s="986" t="s">
        <v>3996</v>
      </c>
      <c r="C916" s="987" t="s">
        <v>3997</v>
      </c>
      <c r="D916" s="988" t="s">
        <v>3929</v>
      </c>
      <c r="E916" s="988"/>
      <c r="F916" s="988" t="s">
        <v>3998</v>
      </c>
      <c r="G916" s="988"/>
      <c r="H916" s="988" t="s">
        <v>3844</v>
      </c>
      <c r="I916" s="988" t="s">
        <v>3844</v>
      </c>
      <c r="J916" s="971"/>
      <c r="K916" s="971"/>
      <c r="L916" s="1"/>
    </row>
    <row r="917" spans="1:12" ht="41.25">
      <c r="A917" s="102">
        <v>893</v>
      </c>
      <c r="B917" s="986" t="s">
        <v>3999</v>
      </c>
      <c r="C917" s="987" t="s">
        <v>4000</v>
      </c>
      <c r="D917" s="988" t="s">
        <v>3929</v>
      </c>
      <c r="E917" s="988"/>
      <c r="F917" s="988" t="s">
        <v>4001</v>
      </c>
      <c r="G917" s="988"/>
      <c r="H917" s="988" t="s">
        <v>3844</v>
      </c>
      <c r="I917" s="988" t="s">
        <v>3844</v>
      </c>
      <c r="J917" s="971"/>
      <c r="K917" s="971"/>
      <c r="L917" s="1"/>
    </row>
    <row r="918" spans="1:12" ht="27.75">
      <c r="A918" s="102">
        <v>894</v>
      </c>
      <c r="B918" s="986" t="s">
        <v>4002</v>
      </c>
      <c r="C918" s="987" t="s">
        <v>4003</v>
      </c>
      <c r="D918" s="988" t="s">
        <v>3949</v>
      </c>
      <c r="E918" s="988"/>
      <c r="F918" s="988" t="s">
        <v>4004</v>
      </c>
      <c r="G918" s="988"/>
      <c r="H918" s="988" t="s">
        <v>3844</v>
      </c>
      <c r="I918" s="988" t="s">
        <v>3844</v>
      </c>
      <c r="J918" s="971"/>
      <c r="K918" s="971"/>
      <c r="L918" s="1"/>
    </row>
    <row r="919" spans="1:12" ht="15.75">
      <c r="A919" s="102">
        <v>895</v>
      </c>
      <c r="B919" s="986" t="s">
        <v>4005</v>
      </c>
      <c r="C919" s="987" t="s">
        <v>4006</v>
      </c>
      <c r="D919" s="988" t="s">
        <v>3929</v>
      </c>
      <c r="E919" s="988"/>
      <c r="F919" s="988" t="s">
        <v>4007</v>
      </c>
      <c r="G919" s="988"/>
      <c r="H919" s="988" t="s">
        <v>3844</v>
      </c>
      <c r="I919" s="988" t="s">
        <v>3844</v>
      </c>
      <c r="J919" s="971"/>
      <c r="K919" s="971"/>
      <c r="L919" s="1"/>
    </row>
    <row r="920" spans="1:12" ht="15.75">
      <c r="A920" s="102">
        <v>896</v>
      </c>
      <c r="B920" s="986" t="s">
        <v>4008</v>
      </c>
      <c r="C920" s="987" t="s">
        <v>4009</v>
      </c>
      <c r="D920" s="988" t="s">
        <v>3842</v>
      </c>
      <c r="E920" s="988"/>
      <c r="F920" s="988" t="s">
        <v>4010</v>
      </c>
      <c r="G920" s="988"/>
      <c r="H920" s="988" t="s">
        <v>3844</v>
      </c>
      <c r="I920" s="988" t="s">
        <v>3844</v>
      </c>
      <c r="J920" s="971"/>
      <c r="K920" s="971"/>
      <c r="L920" s="1"/>
    </row>
    <row r="921" spans="1:12" ht="15.75">
      <c r="A921" s="102">
        <v>897</v>
      </c>
      <c r="B921" s="986" t="s">
        <v>4011</v>
      </c>
      <c r="C921" s="987" t="s">
        <v>4012</v>
      </c>
      <c r="D921" s="988" t="s">
        <v>3842</v>
      </c>
      <c r="E921" s="988"/>
      <c r="F921" s="988" t="s">
        <v>4013</v>
      </c>
      <c r="G921" s="988"/>
      <c r="H921" s="988" t="s">
        <v>3844</v>
      </c>
      <c r="I921" s="988" t="s">
        <v>3844</v>
      </c>
      <c r="J921" s="971"/>
      <c r="K921" s="971"/>
      <c r="L921" s="1"/>
    </row>
    <row r="922" spans="1:12" ht="15.75">
      <c r="A922" s="102">
        <v>898</v>
      </c>
      <c r="B922" s="986" t="s">
        <v>4014</v>
      </c>
      <c r="C922" s="987" t="s">
        <v>4015</v>
      </c>
      <c r="D922" s="988" t="s">
        <v>3842</v>
      </c>
      <c r="E922" s="988"/>
      <c r="F922" s="988" t="s">
        <v>4016</v>
      </c>
      <c r="G922" s="988"/>
      <c r="H922" s="988" t="s">
        <v>3844</v>
      </c>
      <c r="I922" s="988" t="s">
        <v>3844</v>
      </c>
      <c r="J922" s="971"/>
      <c r="K922" s="971"/>
      <c r="L922" s="1"/>
    </row>
    <row r="923" spans="1:12" ht="15.75">
      <c r="A923" s="102">
        <v>899</v>
      </c>
      <c r="B923" s="986" t="s">
        <v>4017</v>
      </c>
      <c r="C923" s="987" t="s">
        <v>4018</v>
      </c>
      <c r="D923" s="988" t="s">
        <v>3981</v>
      </c>
      <c r="E923" s="988"/>
      <c r="F923" s="988" t="s">
        <v>4019</v>
      </c>
      <c r="G923" s="988"/>
      <c r="H923" s="988" t="s">
        <v>3844</v>
      </c>
      <c r="I923" s="988" t="s">
        <v>3844</v>
      </c>
      <c r="J923" s="971"/>
      <c r="K923" s="971"/>
      <c r="L923" s="1"/>
    </row>
    <row r="924" spans="1:12" ht="27.75">
      <c r="A924" s="102">
        <v>900</v>
      </c>
      <c r="B924" s="986" t="s">
        <v>4020</v>
      </c>
      <c r="C924" s="987" t="s">
        <v>4021</v>
      </c>
      <c r="D924" s="988" t="s">
        <v>3981</v>
      </c>
      <c r="E924" s="988"/>
      <c r="F924" s="988" t="s">
        <v>4022</v>
      </c>
      <c r="G924" s="988"/>
      <c r="H924" s="988" t="s">
        <v>3844</v>
      </c>
      <c r="I924" s="988" t="s">
        <v>3844</v>
      </c>
      <c r="J924" s="971"/>
      <c r="K924" s="971"/>
      <c r="L924" s="1"/>
    </row>
    <row r="925" spans="1:12" ht="15.75">
      <c r="A925" s="102">
        <v>901</v>
      </c>
      <c r="B925" s="986" t="s">
        <v>4023</v>
      </c>
      <c r="C925" s="987" t="s">
        <v>4024</v>
      </c>
      <c r="D925" s="988" t="s">
        <v>3981</v>
      </c>
      <c r="E925" s="988"/>
      <c r="F925" s="988" t="s">
        <v>4025</v>
      </c>
      <c r="G925" s="988"/>
      <c r="H925" s="988" t="s">
        <v>3844</v>
      </c>
      <c r="I925" s="988" t="s">
        <v>3844</v>
      </c>
      <c r="J925" s="971"/>
      <c r="K925" s="971"/>
      <c r="L925" s="1"/>
    </row>
    <row r="926" spans="1:12" ht="15.75">
      <c r="A926" s="102">
        <v>902</v>
      </c>
      <c r="B926" s="986" t="s">
        <v>4026</v>
      </c>
      <c r="C926" s="987" t="s">
        <v>4027</v>
      </c>
      <c r="D926" s="988" t="s">
        <v>4028</v>
      </c>
      <c r="E926" s="988"/>
      <c r="F926" s="988" t="s">
        <v>4029</v>
      </c>
      <c r="G926" s="988"/>
      <c r="H926" s="988" t="s">
        <v>3844</v>
      </c>
      <c r="I926" s="988" t="s">
        <v>3844</v>
      </c>
      <c r="J926" s="971"/>
      <c r="K926" s="971"/>
      <c r="L926" s="1"/>
    </row>
    <row r="927" spans="1:12" ht="15.75">
      <c r="A927" s="102">
        <v>903</v>
      </c>
      <c r="B927" s="986" t="s">
        <v>4030</v>
      </c>
      <c r="C927" s="987" t="s">
        <v>4031</v>
      </c>
      <c r="D927" s="988" t="s">
        <v>4032</v>
      </c>
      <c r="E927" s="988"/>
      <c r="F927" s="988" t="s">
        <v>4033</v>
      </c>
      <c r="G927" s="988"/>
      <c r="H927" s="988" t="s">
        <v>3844</v>
      </c>
      <c r="I927" s="988" t="s">
        <v>3844</v>
      </c>
      <c r="J927" s="971"/>
      <c r="K927" s="971"/>
      <c r="L927" s="1"/>
    </row>
    <row r="928" spans="1:12" ht="15.75">
      <c r="A928" s="102">
        <v>904</v>
      </c>
      <c r="B928" s="986" t="s">
        <v>4034</v>
      </c>
      <c r="C928" s="987" t="s">
        <v>4035</v>
      </c>
      <c r="D928" s="988" t="s">
        <v>3885</v>
      </c>
      <c r="E928" s="988"/>
      <c r="F928" s="988" t="s">
        <v>4036</v>
      </c>
      <c r="G928" s="988"/>
      <c r="H928" s="988" t="s">
        <v>3844</v>
      </c>
      <c r="I928" s="988" t="s">
        <v>3844</v>
      </c>
      <c r="J928" s="971"/>
      <c r="K928" s="971"/>
      <c r="L928" s="1"/>
    </row>
    <row r="929" spans="1:12" ht="27.75">
      <c r="A929" s="102">
        <v>905</v>
      </c>
      <c r="B929" s="986" t="s">
        <v>4037</v>
      </c>
      <c r="C929" s="987" t="s">
        <v>4038</v>
      </c>
      <c r="D929" s="988" t="s">
        <v>4032</v>
      </c>
      <c r="E929" s="988"/>
      <c r="F929" s="988" t="s">
        <v>4039</v>
      </c>
      <c r="G929" s="988"/>
      <c r="H929" s="988" t="s">
        <v>3844</v>
      </c>
      <c r="I929" s="988" t="s">
        <v>3844</v>
      </c>
      <c r="J929" s="971"/>
      <c r="K929" s="971"/>
      <c r="L929" s="1"/>
    </row>
    <row r="930" spans="1:12" ht="15.75">
      <c r="A930" s="102">
        <v>906</v>
      </c>
      <c r="B930" s="986" t="s">
        <v>4040</v>
      </c>
      <c r="C930" s="987" t="s">
        <v>4041</v>
      </c>
      <c r="D930" s="988" t="s">
        <v>4042</v>
      </c>
      <c r="E930" s="988"/>
      <c r="F930" s="988" t="s">
        <v>4043</v>
      </c>
      <c r="G930" s="988"/>
      <c r="H930" s="988" t="s">
        <v>3844</v>
      </c>
      <c r="I930" s="988" t="s">
        <v>3844</v>
      </c>
      <c r="J930" s="971"/>
      <c r="K930" s="971"/>
      <c r="L930" s="1"/>
    </row>
    <row r="931" spans="1:12" ht="15.75">
      <c r="A931" s="102">
        <v>907</v>
      </c>
      <c r="B931" s="986" t="s">
        <v>4044</v>
      </c>
      <c r="C931" s="987" t="s">
        <v>4041</v>
      </c>
      <c r="D931" s="988" t="s">
        <v>4045</v>
      </c>
      <c r="E931" s="988"/>
      <c r="F931" s="988" t="s">
        <v>4046</v>
      </c>
      <c r="G931" s="988"/>
      <c r="H931" s="988" t="s">
        <v>3844</v>
      </c>
      <c r="I931" s="988" t="s">
        <v>3844</v>
      </c>
      <c r="J931" s="971"/>
      <c r="K931" s="971"/>
      <c r="L931" s="1"/>
    </row>
    <row r="932" spans="1:12" ht="15.75">
      <c r="A932" s="102">
        <v>908</v>
      </c>
      <c r="B932" s="986" t="s">
        <v>4047</v>
      </c>
      <c r="C932" s="988" t="s">
        <v>4048</v>
      </c>
      <c r="D932" s="988" t="s">
        <v>4032</v>
      </c>
      <c r="E932" s="988"/>
      <c r="F932" s="988" t="s">
        <v>4049</v>
      </c>
      <c r="G932" s="988"/>
      <c r="H932" s="988" t="s">
        <v>3844</v>
      </c>
      <c r="I932" s="988" t="s">
        <v>3844</v>
      </c>
      <c r="J932" s="971"/>
      <c r="K932" s="971"/>
      <c r="L932" s="1"/>
    </row>
    <row r="933" spans="1:12" ht="15.75">
      <c r="A933" s="102">
        <v>909</v>
      </c>
      <c r="B933" s="986" t="s">
        <v>4050</v>
      </c>
      <c r="C933" s="988" t="s">
        <v>4051</v>
      </c>
      <c r="D933" s="988" t="s">
        <v>4045</v>
      </c>
      <c r="E933" s="988"/>
      <c r="F933" s="988" t="s">
        <v>4052</v>
      </c>
      <c r="G933" s="988"/>
      <c r="H933" s="988" t="s">
        <v>3844</v>
      </c>
      <c r="I933" s="988" t="s">
        <v>3844</v>
      </c>
      <c r="J933" s="971"/>
      <c r="K933" s="971"/>
      <c r="L933" s="1"/>
    </row>
    <row r="934" spans="1:12" ht="27.75">
      <c r="A934" s="102">
        <v>910</v>
      </c>
      <c r="B934" s="986" t="s">
        <v>4053</v>
      </c>
      <c r="C934" s="988" t="s">
        <v>4054</v>
      </c>
      <c r="D934" s="988" t="s">
        <v>4055</v>
      </c>
      <c r="E934" s="988"/>
      <c r="F934" s="988" t="s">
        <v>4056</v>
      </c>
      <c r="G934" s="988"/>
      <c r="H934" s="988" t="s">
        <v>3844</v>
      </c>
      <c r="I934" s="988" t="s">
        <v>3844</v>
      </c>
      <c r="J934" s="971"/>
      <c r="K934" s="971"/>
      <c r="L934" s="1"/>
    </row>
    <row r="935" spans="1:12" ht="27.75">
      <c r="A935" s="102">
        <v>911</v>
      </c>
      <c r="B935" s="986" t="s">
        <v>4057</v>
      </c>
      <c r="C935" s="988" t="s">
        <v>4054</v>
      </c>
      <c r="D935" s="988" t="s">
        <v>4055</v>
      </c>
      <c r="E935" s="988"/>
      <c r="F935" s="988" t="s">
        <v>4058</v>
      </c>
      <c r="G935" s="988"/>
      <c r="H935" s="988" t="s">
        <v>3844</v>
      </c>
      <c r="I935" s="988" t="s">
        <v>3844</v>
      </c>
      <c r="J935" s="971"/>
      <c r="K935" s="971"/>
      <c r="L935" s="1"/>
    </row>
    <row r="936" spans="1:12" ht="15.75">
      <c r="A936" s="102">
        <v>912</v>
      </c>
      <c r="B936" s="986" t="s">
        <v>4059</v>
      </c>
      <c r="C936" s="988" t="s">
        <v>3897</v>
      </c>
      <c r="D936" s="988" t="s">
        <v>4060</v>
      </c>
      <c r="E936" s="988"/>
      <c r="F936" s="988" t="s">
        <v>4061</v>
      </c>
      <c r="G936" s="988"/>
      <c r="H936" s="988" t="s">
        <v>3844</v>
      </c>
      <c r="I936" s="988" t="s">
        <v>3844</v>
      </c>
      <c r="J936" s="971"/>
      <c r="K936" s="971"/>
      <c r="L936" s="1"/>
    </row>
    <row r="937" spans="1:12" ht="15.75">
      <c r="A937" s="102">
        <v>913</v>
      </c>
      <c r="B937" s="986" t="s">
        <v>4062</v>
      </c>
      <c r="C937" s="989" t="s">
        <v>4063</v>
      </c>
      <c r="D937" s="989" t="s">
        <v>4060</v>
      </c>
      <c r="E937" s="989"/>
      <c r="F937" s="989" t="s">
        <v>4064</v>
      </c>
      <c r="G937" s="989"/>
      <c r="H937" s="989" t="s">
        <v>3844</v>
      </c>
      <c r="I937" s="989" t="s">
        <v>3844</v>
      </c>
      <c r="J937" s="971"/>
      <c r="K937" s="971"/>
      <c r="L937" s="1"/>
    </row>
    <row r="938" spans="1:12" ht="15.75">
      <c r="A938" s="102">
        <v>914</v>
      </c>
      <c r="B938" s="986" t="s">
        <v>4065</v>
      </c>
      <c r="C938" s="990" t="s">
        <v>4063</v>
      </c>
      <c r="D938" s="990" t="s">
        <v>4060</v>
      </c>
      <c r="E938" s="990"/>
      <c r="F938" s="990" t="s">
        <v>4066</v>
      </c>
      <c r="G938" s="990"/>
      <c r="H938" s="990" t="s">
        <v>3844</v>
      </c>
      <c r="I938" s="990" t="s">
        <v>3844</v>
      </c>
      <c r="J938" s="971"/>
      <c r="K938" s="971"/>
      <c r="L938" s="1"/>
    </row>
    <row r="939" spans="1:12" ht="15.75">
      <c r="A939" s="102">
        <v>915</v>
      </c>
      <c r="B939" s="986" t="s">
        <v>4067</v>
      </c>
      <c r="C939" s="988" t="s">
        <v>3945</v>
      </c>
      <c r="D939" s="988"/>
      <c r="E939" s="988"/>
      <c r="F939" s="988" t="s">
        <v>4068</v>
      </c>
      <c r="G939" s="988"/>
      <c r="H939" s="988" t="s">
        <v>3844</v>
      </c>
      <c r="I939" s="988" t="s">
        <v>3844</v>
      </c>
      <c r="J939" s="971"/>
      <c r="K939" s="971"/>
      <c r="L939" s="1"/>
    </row>
    <row r="940" spans="1:12" ht="15.75">
      <c r="A940" s="102">
        <v>916</v>
      </c>
      <c r="B940" s="986" t="s">
        <v>4069</v>
      </c>
      <c r="C940" s="988" t="s">
        <v>4070</v>
      </c>
      <c r="D940" s="988"/>
      <c r="E940" s="988"/>
      <c r="F940" s="988" t="s">
        <v>4071</v>
      </c>
      <c r="G940" s="988"/>
      <c r="H940" s="988" t="s">
        <v>3844</v>
      </c>
      <c r="I940" s="988" t="s">
        <v>3844</v>
      </c>
      <c r="J940" s="971"/>
      <c r="K940" s="971"/>
      <c r="L940" s="1"/>
    </row>
    <row r="941" spans="1:12" ht="15.75">
      <c r="A941" s="102">
        <v>917</v>
      </c>
      <c r="B941" s="986" t="s">
        <v>4072</v>
      </c>
      <c r="C941" s="988" t="s">
        <v>4070</v>
      </c>
      <c r="D941" s="988"/>
      <c r="E941" s="988"/>
      <c r="F941" s="988" t="s">
        <v>4073</v>
      </c>
      <c r="G941" s="988"/>
      <c r="H941" s="988" t="s">
        <v>3844</v>
      </c>
      <c r="I941" s="988" t="s">
        <v>3844</v>
      </c>
      <c r="J941" s="971"/>
      <c r="K941" s="971"/>
      <c r="L941" s="1"/>
    </row>
    <row r="942" spans="1:12" ht="15.75">
      <c r="A942" s="102">
        <v>918</v>
      </c>
      <c r="B942" s="986" t="s">
        <v>4074</v>
      </c>
      <c r="C942" s="988" t="s">
        <v>4070</v>
      </c>
      <c r="D942" s="988"/>
      <c r="E942" s="988"/>
      <c r="F942" s="988" t="s">
        <v>4075</v>
      </c>
      <c r="G942" s="988"/>
      <c r="H942" s="988" t="s">
        <v>3844</v>
      </c>
      <c r="I942" s="988" t="s">
        <v>3844</v>
      </c>
      <c r="J942" s="971"/>
      <c r="K942" s="971"/>
      <c r="L942" s="1"/>
    </row>
    <row r="943" spans="1:12" ht="15.75">
      <c r="A943" s="102">
        <v>919</v>
      </c>
      <c r="B943" s="986" t="s">
        <v>4076</v>
      </c>
      <c r="C943" s="988" t="s">
        <v>4077</v>
      </c>
      <c r="D943" s="988"/>
      <c r="E943" s="988"/>
      <c r="F943" s="988" t="s">
        <v>4078</v>
      </c>
      <c r="G943" s="988"/>
      <c r="H943" s="988" t="s">
        <v>3844</v>
      </c>
      <c r="I943" s="988" t="s">
        <v>3844</v>
      </c>
      <c r="J943" s="971"/>
      <c r="K943" s="971"/>
      <c r="L943" s="1"/>
    </row>
    <row r="944" spans="1:12" ht="15.75">
      <c r="A944" s="102">
        <v>920</v>
      </c>
      <c r="B944" s="986" t="s">
        <v>4079</v>
      </c>
      <c r="C944" s="988" t="s">
        <v>4080</v>
      </c>
      <c r="D944" s="988"/>
      <c r="E944" s="988"/>
      <c r="F944" s="988" t="s">
        <v>4081</v>
      </c>
      <c r="G944" s="988"/>
      <c r="H944" s="988" t="s">
        <v>3844</v>
      </c>
      <c r="I944" s="988" t="s">
        <v>3844</v>
      </c>
      <c r="J944" s="971"/>
      <c r="K944" s="971"/>
      <c r="L944" s="1"/>
    </row>
    <row r="945" spans="1:12" ht="15.75">
      <c r="A945" s="102">
        <v>921</v>
      </c>
      <c r="B945" s="986" t="s">
        <v>4082</v>
      </c>
      <c r="C945" s="988" t="s">
        <v>4080</v>
      </c>
      <c r="D945" s="988"/>
      <c r="E945" s="988"/>
      <c r="F945" s="988" t="s">
        <v>4083</v>
      </c>
      <c r="G945" s="988"/>
      <c r="H945" s="988" t="s">
        <v>3844</v>
      </c>
      <c r="I945" s="988" t="s">
        <v>3844</v>
      </c>
      <c r="J945" s="971"/>
      <c r="K945" s="971"/>
      <c r="L945" s="1"/>
    </row>
    <row r="946" spans="1:12" ht="15.75">
      <c r="A946" s="102">
        <v>922</v>
      </c>
      <c r="B946" s="986" t="s">
        <v>4084</v>
      </c>
      <c r="C946" s="991" t="s">
        <v>4085</v>
      </c>
      <c r="D946" s="991"/>
      <c r="E946" s="991"/>
      <c r="F946" s="991" t="s">
        <v>4086</v>
      </c>
      <c r="G946" s="991"/>
      <c r="H946" s="991" t="s">
        <v>3844</v>
      </c>
      <c r="I946" s="991" t="s">
        <v>3844</v>
      </c>
      <c r="J946" s="971"/>
      <c r="K946" s="971"/>
      <c r="L946" s="1"/>
    </row>
    <row r="947" spans="1:12" ht="15.75">
      <c r="A947" s="968"/>
      <c r="B947" s="274"/>
      <c r="C947" s="1118" t="s">
        <v>3793</v>
      </c>
      <c r="D947" s="1118"/>
      <c r="E947" s="1118"/>
      <c r="F947" s="1118"/>
      <c r="G947" s="1118"/>
      <c r="H947" s="1118"/>
      <c r="I947" s="1118"/>
      <c r="J947" s="1118"/>
      <c r="K947" s="971"/>
      <c r="L947" s="1"/>
    </row>
    <row r="948" spans="1:12" ht="29.25" customHeight="1">
      <c r="A948" s="968"/>
      <c r="B948" s="958"/>
      <c r="C948" s="1090" t="s">
        <v>2</v>
      </c>
      <c r="D948" s="1102" t="s">
        <v>4</v>
      </c>
      <c r="E948" s="1100" t="s">
        <v>5</v>
      </c>
      <c r="F948" s="1090" t="s">
        <v>6</v>
      </c>
      <c r="G948" s="1092" t="s">
        <v>7</v>
      </c>
      <c r="H948" s="1093"/>
      <c r="I948" s="1095" t="s">
        <v>8</v>
      </c>
      <c r="J948" s="1096"/>
      <c r="K948" s="971"/>
      <c r="L948" s="1"/>
    </row>
    <row r="949" spans="1:12" ht="32.25" customHeight="1">
      <c r="A949" s="968"/>
      <c r="B949" s="959"/>
      <c r="C949" s="1091"/>
      <c r="D949" s="1103"/>
      <c r="E949" s="1101"/>
      <c r="F949" s="1091"/>
      <c r="G949" s="958" t="s">
        <v>9</v>
      </c>
      <c r="H949" s="996" t="s">
        <v>10</v>
      </c>
      <c r="I949" s="178" t="s">
        <v>11</v>
      </c>
      <c r="J949" s="961" t="s">
        <v>1104</v>
      </c>
      <c r="K949" s="971"/>
      <c r="L949" s="1"/>
    </row>
    <row r="950" spans="1:12" ht="15.75">
      <c r="A950" s="968"/>
      <c r="B950" s="25">
        <v>1</v>
      </c>
      <c r="C950" s="25" t="s">
        <v>3794</v>
      </c>
      <c r="D950" s="962">
        <v>2008</v>
      </c>
      <c r="E950" s="962" t="s">
        <v>13</v>
      </c>
      <c r="F950" s="6">
        <v>42000</v>
      </c>
      <c r="G950" s="25">
        <v>1</v>
      </c>
      <c r="H950" s="6">
        <f>SUM(F950*G950)</f>
        <v>42000</v>
      </c>
      <c r="I950" s="6">
        <v>1</v>
      </c>
      <c r="J950" s="25">
        <f>H950</f>
        <v>42000</v>
      </c>
      <c r="K950" s="971"/>
      <c r="L950" s="1"/>
    </row>
    <row r="951" spans="1:12" ht="15.75">
      <c r="A951" s="968"/>
      <c r="B951" s="25">
        <v>2</v>
      </c>
      <c r="C951" s="25" t="s">
        <v>47</v>
      </c>
      <c r="D951" s="962">
        <v>2009</v>
      </c>
      <c r="E951" s="962" t="s">
        <v>13</v>
      </c>
      <c r="F951" s="966">
        <v>171275</v>
      </c>
      <c r="G951" s="25">
        <v>1</v>
      </c>
      <c r="H951" s="6">
        <f t="shared" ref="H951:H955" si="46">SUM(F951*G951)</f>
        <v>171275</v>
      </c>
      <c r="I951" s="6">
        <v>1</v>
      </c>
      <c r="J951" s="25">
        <f t="shared" ref="J951:J965" si="47">H951</f>
        <v>171275</v>
      </c>
      <c r="K951" s="971"/>
      <c r="L951" s="1"/>
    </row>
    <row r="952" spans="1:12" ht="15.75">
      <c r="A952" s="968"/>
      <c r="B952" s="25">
        <v>3</v>
      </c>
      <c r="C952" s="25" t="s">
        <v>57</v>
      </c>
      <c r="D952" s="962">
        <v>2009</v>
      </c>
      <c r="E952" s="962" t="s">
        <v>13</v>
      </c>
      <c r="F952" s="966">
        <v>124995</v>
      </c>
      <c r="G952" s="25">
        <v>1</v>
      </c>
      <c r="H952" s="6">
        <f t="shared" si="46"/>
        <v>124995</v>
      </c>
      <c r="I952" s="6">
        <v>1</v>
      </c>
      <c r="J952" s="25">
        <f t="shared" si="47"/>
        <v>124995</v>
      </c>
      <c r="K952" s="971"/>
      <c r="L952" s="1"/>
    </row>
    <row r="953" spans="1:12" ht="15.75">
      <c r="A953" s="968"/>
      <c r="B953" s="25">
        <v>4</v>
      </c>
      <c r="C953" s="25" t="s">
        <v>3795</v>
      </c>
      <c r="D953" s="962">
        <v>2009</v>
      </c>
      <c r="E953" s="962" t="s">
        <v>13</v>
      </c>
      <c r="F953" s="6">
        <v>41820</v>
      </c>
      <c r="G953" s="25">
        <v>1</v>
      </c>
      <c r="H953" s="6">
        <f t="shared" si="46"/>
        <v>41820</v>
      </c>
      <c r="I953" s="6">
        <v>1</v>
      </c>
      <c r="J953" s="25">
        <f t="shared" si="47"/>
        <v>41820</v>
      </c>
      <c r="K953" s="971"/>
      <c r="L953" s="1"/>
    </row>
    <row r="954" spans="1:12" ht="15.75">
      <c r="A954" s="968"/>
      <c r="B954" s="25">
        <v>5</v>
      </c>
      <c r="C954" s="25" t="s">
        <v>3796</v>
      </c>
      <c r="D954" s="962">
        <v>2009</v>
      </c>
      <c r="E954" s="962" t="s">
        <v>13</v>
      </c>
      <c r="F954" s="6">
        <v>53520</v>
      </c>
      <c r="G954" s="25">
        <v>1</v>
      </c>
      <c r="H954" s="6">
        <f t="shared" si="46"/>
        <v>53520</v>
      </c>
      <c r="I954" s="6">
        <v>1</v>
      </c>
      <c r="J954" s="25">
        <f t="shared" si="47"/>
        <v>53520</v>
      </c>
      <c r="K954" s="971"/>
      <c r="L954" s="1"/>
    </row>
    <row r="955" spans="1:12" ht="15.75">
      <c r="A955" s="968"/>
      <c r="B955" s="25">
        <v>6</v>
      </c>
      <c r="C955" s="25" t="s">
        <v>50</v>
      </c>
      <c r="D955" s="962">
        <v>2009</v>
      </c>
      <c r="E955" s="962" t="s">
        <v>13</v>
      </c>
      <c r="F955" s="6">
        <v>41580</v>
      </c>
      <c r="G955" s="25">
        <v>1</v>
      </c>
      <c r="H955" s="6">
        <f t="shared" si="46"/>
        <v>41580</v>
      </c>
      <c r="I955" s="6">
        <v>1</v>
      </c>
      <c r="J955" s="25">
        <f t="shared" si="47"/>
        <v>41580</v>
      </c>
      <c r="K955" s="971"/>
      <c r="L955" s="1"/>
    </row>
    <row r="956" spans="1:12" ht="15.75">
      <c r="A956" s="968"/>
      <c r="B956" s="25">
        <v>7</v>
      </c>
      <c r="C956" s="25" t="s">
        <v>3797</v>
      </c>
      <c r="D956" s="962">
        <v>2009</v>
      </c>
      <c r="E956" s="962" t="s">
        <v>13</v>
      </c>
      <c r="F956" s="6">
        <v>18180</v>
      </c>
      <c r="G956" s="25">
        <v>1</v>
      </c>
      <c r="H956" s="6">
        <f>SUM(F956*G956)</f>
        <v>18180</v>
      </c>
      <c r="I956" s="6">
        <v>1</v>
      </c>
      <c r="J956" s="25">
        <f t="shared" si="47"/>
        <v>18180</v>
      </c>
      <c r="K956" s="971"/>
      <c r="L956" s="1"/>
    </row>
    <row r="957" spans="1:12" ht="15.75">
      <c r="A957" s="968"/>
      <c r="B957" s="25">
        <v>8</v>
      </c>
      <c r="C957" s="25" t="s">
        <v>3798</v>
      </c>
      <c r="D957" s="962">
        <v>2014</v>
      </c>
      <c r="E957" s="962" t="s">
        <v>13</v>
      </c>
      <c r="F957" s="6">
        <v>227688</v>
      </c>
      <c r="G957" s="25">
        <v>1</v>
      </c>
      <c r="H957" s="6">
        <f>SUM(F957*G957)</f>
        <v>227688</v>
      </c>
      <c r="I957" s="6">
        <v>1</v>
      </c>
      <c r="J957" s="25">
        <f t="shared" si="47"/>
        <v>227688</v>
      </c>
      <c r="K957" s="971"/>
      <c r="L957" s="1"/>
    </row>
    <row r="958" spans="1:12" ht="15.75">
      <c r="A958" s="968"/>
      <c r="B958" s="25">
        <v>9</v>
      </c>
      <c r="C958" s="25" t="s">
        <v>3799</v>
      </c>
      <c r="D958" s="962">
        <v>2014</v>
      </c>
      <c r="E958" s="962" t="s">
        <v>13</v>
      </c>
      <c r="F958" s="6">
        <v>63600</v>
      </c>
      <c r="G958" s="25">
        <v>1</v>
      </c>
      <c r="H958" s="6">
        <f>SUM(F958*G958)</f>
        <v>63600</v>
      </c>
      <c r="I958" s="6">
        <v>1</v>
      </c>
      <c r="J958" s="25">
        <f t="shared" si="47"/>
        <v>63600</v>
      </c>
      <c r="K958" s="971"/>
      <c r="L958" s="1"/>
    </row>
    <row r="959" spans="1:12" ht="15.75">
      <c r="A959" s="968"/>
      <c r="B959" s="25">
        <v>10</v>
      </c>
      <c r="C959" s="25" t="s">
        <v>3800</v>
      </c>
      <c r="D959" s="962">
        <v>2014</v>
      </c>
      <c r="E959" s="962" t="s">
        <v>13</v>
      </c>
      <c r="F959" s="966">
        <v>149760</v>
      </c>
      <c r="G959" s="25">
        <v>1</v>
      </c>
      <c r="H959" s="6">
        <f>SUM(F959*G959)</f>
        <v>149760</v>
      </c>
      <c r="I959" s="6">
        <v>1</v>
      </c>
      <c r="J959" s="25">
        <f t="shared" si="47"/>
        <v>149760</v>
      </c>
      <c r="K959" s="971"/>
      <c r="L959" s="1"/>
    </row>
    <row r="960" spans="1:12" ht="15.75">
      <c r="A960" s="968"/>
      <c r="B960" s="25">
        <v>11</v>
      </c>
      <c r="C960" s="25" t="s">
        <v>3801</v>
      </c>
      <c r="D960" s="962">
        <v>2014</v>
      </c>
      <c r="E960" s="962" t="s">
        <v>13</v>
      </c>
      <c r="F960" s="6">
        <v>1466</v>
      </c>
      <c r="G960" s="25">
        <v>1</v>
      </c>
      <c r="H960" s="6">
        <f>SUM(F960*G960)</f>
        <v>1466</v>
      </c>
      <c r="I960" s="6">
        <v>1</v>
      </c>
      <c r="J960" s="25">
        <f t="shared" si="47"/>
        <v>1466</v>
      </c>
      <c r="K960" s="971"/>
      <c r="L960" s="1"/>
    </row>
    <row r="961" spans="1:12" ht="15.75">
      <c r="A961" s="968"/>
      <c r="B961" s="25">
        <v>12</v>
      </c>
      <c r="C961" s="25" t="s">
        <v>126</v>
      </c>
      <c r="D961" s="962">
        <v>2009</v>
      </c>
      <c r="E961" s="962" t="s">
        <v>13</v>
      </c>
      <c r="F961" s="6">
        <v>3111</v>
      </c>
      <c r="G961" s="25">
        <v>1</v>
      </c>
      <c r="H961" s="6">
        <f t="shared" ref="H961" si="48">SUM(F961*G961)</f>
        <v>3111</v>
      </c>
      <c r="I961" s="6">
        <v>1</v>
      </c>
      <c r="J961" s="25">
        <f t="shared" si="47"/>
        <v>3111</v>
      </c>
      <c r="K961" s="971"/>
      <c r="L961" s="1"/>
    </row>
    <row r="962" spans="1:12" ht="15.75">
      <c r="A962" s="968"/>
      <c r="B962" s="25">
        <v>13</v>
      </c>
      <c r="C962" s="25" t="s">
        <v>3802</v>
      </c>
      <c r="D962" s="962">
        <v>2009</v>
      </c>
      <c r="E962" s="962" t="s">
        <v>13</v>
      </c>
      <c r="F962" s="6">
        <v>16250</v>
      </c>
      <c r="G962" s="25">
        <v>1</v>
      </c>
      <c r="H962" s="6">
        <f>SUM(F962*G962)</f>
        <v>16250</v>
      </c>
      <c r="I962" s="6">
        <v>1</v>
      </c>
      <c r="J962" s="25">
        <f t="shared" si="47"/>
        <v>16250</v>
      </c>
      <c r="K962" s="971"/>
      <c r="L962" s="1"/>
    </row>
    <row r="963" spans="1:12" ht="15.75">
      <c r="A963" s="968"/>
      <c r="B963" s="25">
        <v>14</v>
      </c>
      <c r="C963" s="25" t="s">
        <v>3803</v>
      </c>
      <c r="D963" s="962">
        <v>2009</v>
      </c>
      <c r="E963" s="962" t="s">
        <v>13</v>
      </c>
      <c r="F963" s="6">
        <v>21000</v>
      </c>
      <c r="G963" s="25">
        <v>1</v>
      </c>
      <c r="H963" s="6">
        <f>SUM(F963*G963)</f>
        <v>21000</v>
      </c>
      <c r="I963" s="6">
        <v>1</v>
      </c>
      <c r="J963" s="25">
        <f t="shared" si="47"/>
        <v>21000</v>
      </c>
      <c r="K963" s="971"/>
      <c r="L963" s="1"/>
    </row>
    <row r="964" spans="1:12" ht="15.75">
      <c r="A964" s="968"/>
      <c r="B964" s="25">
        <v>15</v>
      </c>
      <c r="C964" s="25" t="s">
        <v>3804</v>
      </c>
      <c r="D964" s="962">
        <v>2009</v>
      </c>
      <c r="E964" s="962" t="s">
        <v>13</v>
      </c>
      <c r="F964" s="6">
        <v>1500</v>
      </c>
      <c r="G964" s="25">
        <v>1</v>
      </c>
      <c r="H964" s="6">
        <f t="shared" ref="H964:H965" si="49">SUM(F964*G964)</f>
        <v>1500</v>
      </c>
      <c r="I964" s="6">
        <v>1</v>
      </c>
      <c r="J964" s="25">
        <f t="shared" si="47"/>
        <v>1500</v>
      </c>
      <c r="K964" s="971"/>
      <c r="L964" s="1"/>
    </row>
    <row r="965" spans="1:12" ht="15.75">
      <c r="A965" s="968"/>
      <c r="B965" s="25">
        <v>16</v>
      </c>
      <c r="C965" s="25" t="s">
        <v>3805</v>
      </c>
      <c r="D965" s="962">
        <v>2019</v>
      </c>
      <c r="E965" s="962" t="s">
        <v>13</v>
      </c>
      <c r="F965" s="6">
        <v>30000</v>
      </c>
      <c r="G965" s="25">
        <v>1</v>
      </c>
      <c r="H965" s="6">
        <f t="shared" si="49"/>
        <v>30000</v>
      </c>
      <c r="I965" s="6">
        <v>1</v>
      </c>
      <c r="J965" s="25">
        <f t="shared" si="47"/>
        <v>30000</v>
      </c>
      <c r="K965" s="971"/>
      <c r="L965" s="1"/>
    </row>
    <row r="966" spans="1:12" ht="15.75">
      <c r="A966" s="968"/>
      <c r="B966" s="1097" t="s">
        <v>3806</v>
      </c>
      <c r="C966" s="1098"/>
      <c r="D966" s="1099"/>
      <c r="E966" s="957"/>
      <c r="F966" s="6"/>
      <c r="G966" s="25">
        <f>SUM(G950:G965)</f>
        <v>16</v>
      </c>
      <c r="H966" s="6">
        <f>SUM(H950:H965)</f>
        <v>1007745</v>
      </c>
      <c r="I966" s="6">
        <f>SUM(I950:I965)</f>
        <v>16</v>
      </c>
      <c r="J966" s="25">
        <f>SUM(J950:J965)</f>
        <v>1007745</v>
      </c>
      <c r="K966" s="971"/>
      <c r="L966" s="1"/>
    </row>
    <row r="967" spans="1:12" ht="15.75">
      <c r="A967" s="968"/>
      <c r="B967" s="274"/>
      <c r="C967" s="1118" t="s">
        <v>3807</v>
      </c>
      <c r="D967" s="1118"/>
      <c r="E967" s="1118"/>
      <c r="F967" s="1118"/>
      <c r="G967" s="1118"/>
      <c r="H967" s="1118"/>
      <c r="I967" s="1118"/>
      <c r="J967" s="1118"/>
      <c r="K967" s="971"/>
      <c r="L967" s="1"/>
    </row>
    <row r="968" spans="1:12" ht="15.75">
      <c r="A968" s="968"/>
      <c r="B968" s="958"/>
      <c r="C968" s="1090" t="s">
        <v>2</v>
      </c>
      <c r="D968" s="1102" t="s">
        <v>4</v>
      </c>
      <c r="E968" s="1100" t="s">
        <v>5</v>
      </c>
      <c r="F968" s="1090" t="s">
        <v>6</v>
      </c>
      <c r="G968" s="1092" t="s">
        <v>7</v>
      </c>
      <c r="H968" s="1093"/>
      <c r="I968" s="1095" t="s">
        <v>8</v>
      </c>
      <c r="J968" s="1096"/>
      <c r="K968" s="971"/>
      <c r="L968" s="1"/>
    </row>
    <row r="969" spans="1:12" ht="45">
      <c r="A969" s="968"/>
      <c r="B969" s="959"/>
      <c r="C969" s="1091"/>
      <c r="D969" s="1103"/>
      <c r="E969" s="1101"/>
      <c r="F969" s="1091"/>
      <c r="G969" s="958" t="s">
        <v>9</v>
      </c>
      <c r="H969" s="958" t="s">
        <v>10</v>
      </c>
      <c r="I969" s="178" t="s">
        <v>9</v>
      </c>
      <c r="J969" s="961" t="s">
        <v>3808</v>
      </c>
      <c r="K969" s="971"/>
      <c r="L969" s="1"/>
    </row>
    <row r="970" spans="1:12" ht="18">
      <c r="A970" s="968"/>
      <c r="B970" s="25">
        <v>1</v>
      </c>
      <c r="C970" s="25" t="s">
        <v>3809</v>
      </c>
      <c r="D970" s="962">
        <v>2008</v>
      </c>
      <c r="E970" s="25" t="s">
        <v>3810</v>
      </c>
      <c r="F970" s="15">
        <v>3705</v>
      </c>
      <c r="G970" s="25">
        <v>8.77</v>
      </c>
      <c r="H970" s="6">
        <f>F970*G970</f>
        <v>32492.85</v>
      </c>
      <c r="I970" s="6">
        <v>8.77</v>
      </c>
      <c r="J970" s="25">
        <f>H970</f>
        <v>32492.85</v>
      </c>
      <c r="K970" s="971"/>
      <c r="L970" s="1"/>
    </row>
    <row r="971" spans="1:12" ht="15.75">
      <c r="A971" s="968"/>
      <c r="B971" s="25">
        <v>2</v>
      </c>
      <c r="C971" s="25" t="s">
        <v>81</v>
      </c>
      <c r="D971" s="962">
        <v>2008</v>
      </c>
      <c r="E971" s="25" t="s">
        <v>13</v>
      </c>
      <c r="F971" s="15">
        <v>26000</v>
      </c>
      <c r="G971" s="25">
        <v>1</v>
      </c>
      <c r="H971" s="6">
        <f t="shared" ref="H971:H994" si="50">F971*G971</f>
        <v>26000</v>
      </c>
      <c r="I971" s="6">
        <v>1</v>
      </c>
      <c r="J971" s="25">
        <f t="shared" ref="J971:J994" si="51">H971</f>
        <v>26000</v>
      </c>
      <c r="K971" s="971"/>
      <c r="L971" s="1"/>
    </row>
    <row r="972" spans="1:12" ht="15.75">
      <c r="A972" s="968"/>
      <c r="B972" s="25">
        <v>3</v>
      </c>
      <c r="C972" s="25" t="s">
        <v>74</v>
      </c>
      <c r="D972" s="962">
        <v>2008</v>
      </c>
      <c r="E972" s="25" t="s">
        <v>13</v>
      </c>
      <c r="F972" s="15">
        <v>15000</v>
      </c>
      <c r="G972" s="25">
        <v>1</v>
      </c>
      <c r="H972" s="6">
        <f t="shared" si="50"/>
        <v>15000</v>
      </c>
      <c r="I972" s="6">
        <v>1</v>
      </c>
      <c r="J972" s="25">
        <f t="shared" si="51"/>
        <v>15000</v>
      </c>
      <c r="K972" s="971"/>
      <c r="L972" s="1"/>
    </row>
    <row r="973" spans="1:12" ht="15.75">
      <c r="A973" s="968"/>
      <c r="B973" s="25">
        <v>4</v>
      </c>
      <c r="C973" s="25" t="s">
        <v>3811</v>
      </c>
      <c r="D973" s="962">
        <v>2008</v>
      </c>
      <c r="E973" s="25" t="s">
        <v>13</v>
      </c>
      <c r="F973" s="15">
        <v>65000</v>
      </c>
      <c r="G973" s="25">
        <v>1</v>
      </c>
      <c r="H973" s="6">
        <f t="shared" si="50"/>
        <v>65000</v>
      </c>
      <c r="I973" s="6">
        <v>1</v>
      </c>
      <c r="J973" s="25">
        <f t="shared" si="51"/>
        <v>65000</v>
      </c>
      <c r="K973" s="971"/>
      <c r="L973" s="1"/>
    </row>
    <row r="974" spans="1:12" ht="15.75">
      <c r="A974" s="968"/>
      <c r="B974" s="25">
        <v>5</v>
      </c>
      <c r="C974" s="25" t="s">
        <v>3812</v>
      </c>
      <c r="D974" s="962">
        <v>2008</v>
      </c>
      <c r="E974" s="25" t="s">
        <v>13</v>
      </c>
      <c r="F974" s="15">
        <v>800</v>
      </c>
      <c r="G974" s="25">
        <v>2</v>
      </c>
      <c r="H974" s="6">
        <f t="shared" si="50"/>
        <v>1600</v>
      </c>
      <c r="I974" s="6">
        <v>2</v>
      </c>
      <c r="J974" s="25">
        <f t="shared" si="51"/>
        <v>1600</v>
      </c>
      <c r="K974" s="971"/>
      <c r="L974" s="1"/>
    </row>
    <row r="975" spans="1:12" ht="15.75">
      <c r="A975" s="968"/>
      <c r="B975" s="25">
        <v>6</v>
      </c>
      <c r="C975" s="25" t="s">
        <v>3813</v>
      </c>
      <c r="D975" s="962">
        <v>2008</v>
      </c>
      <c r="E975" s="25" t="s">
        <v>13</v>
      </c>
      <c r="F975" s="15">
        <v>5000</v>
      </c>
      <c r="G975" s="25">
        <v>10</v>
      </c>
      <c r="H975" s="6">
        <f t="shared" si="50"/>
        <v>50000</v>
      </c>
      <c r="I975" s="6">
        <v>10</v>
      </c>
      <c r="J975" s="25">
        <f t="shared" si="51"/>
        <v>50000</v>
      </c>
      <c r="K975" s="971"/>
      <c r="L975" s="1"/>
    </row>
    <row r="976" spans="1:12" ht="15.75">
      <c r="A976" s="968"/>
      <c r="B976" s="25">
        <v>7</v>
      </c>
      <c r="C976" s="25" t="s">
        <v>75</v>
      </c>
      <c r="D976" s="962">
        <v>2008</v>
      </c>
      <c r="E976" s="25" t="s">
        <v>13</v>
      </c>
      <c r="F976" s="15">
        <v>45000</v>
      </c>
      <c r="G976" s="25">
        <v>1</v>
      </c>
      <c r="H976" s="6">
        <f t="shared" si="50"/>
        <v>45000</v>
      </c>
      <c r="I976" s="6">
        <v>1</v>
      </c>
      <c r="J976" s="25">
        <f t="shared" si="51"/>
        <v>45000</v>
      </c>
      <c r="K976" s="971"/>
      <c r="L976" s="1"/>
    </row>
    <row r="977" spans="1:12" ht="15.75">
      <c r="A977" s="968"/>
      <c r="B977" s="25">
        <v>8</v>
      </c>
      <c r="C977" s="25" t="s">
        <v>3814</v>
      </c>
      <c r="D977" s="962">
        <v>2008</v>
      </c>
      <c r="E977" s="25" t="s">
        <v>13</v>
      </c>
      <c r="F977" s="15">
        <v>22750</v>
      </c>
      <c r="G977" s="25">
        <v>1</v>
      </c>
      <c r="H977" s="6">
        <f t="shared" si="50"/>
        <v>22750</v>
      </c>
      <c r="I977" s="6">
        <v>1</v>
      </c>
      <c r="J977" s="25">
        <f t="shared" si="51"/>
        <v>22750</v>
      </c>
      <c r="K977" s="971"/>
      <c r="L977" s="1"/>
    </row>
    <row r="978" spans="1:12" ht="15.75">
      <c r="A978" s="968"/>
      <c r="B978" s="25">
        <v>9</v>
      </c>
      <c r="C978" s="25" t="s">
        <v>3164</v>
      </c>
      <c r="D978" s="962">
        <v>2008</v>
      </c>
      <c r="E978" s="25" t="s">
        <v>13</v>
      </c>
      <c r="F978" s="15">
        <v>15000</v>
      </c>
      <c r="G978" s="25">
        <v>1</v>
      </c>
      <c r="H978" s="6">
        <f t="shared" si="50"/>
        <v>15000</v>
      </c>
      <c r="I978" s="6">
        <v>1</v>
      </c>
      <c r="J978" s="25">
        <f t="shared" si="51"/>
        <v>15000</v>
      </c>
      <c r="K978" s="971"/>
      <c r="L978" s="1"/>
    </row>
    <row r="979" spans="1:12" ht="15.75">
      <c r="A979" s="968"/>
      <c r="B979" s="25">
        <v>10</v>
      </c>
      <c r="C979" s="25" t="s">
        <v>1165</v>
      </c>
      <c r="D979" s="962">
        <v>2008</v>
      </c>
      <c r="E979" s="25" t="s">
        <v>13</v>
      </c>
      <c r="F979" s="15">
        <v>58500</v>
      </c>
      <c r="G979" s="25">
        <v>1</v>
      </c>
      <c r="H979" s="6">
        <f t="shared" si="50"/>
        <v>58500</v>
      </c>
      <c r="I979" s="6">
        <v>1</v>
      </c>
      <c r="J979" s="25">
        <f t="shared" si="51"/>
        <v>58500</v>
      </c>
      <c r="K979" s="971"/>
      <c r="L979" s="1"/>
    </row>
    <row r="980" spans="1:12" ht="15.75">
      <c r="A980" s="968"/>
      <c r="B980" s="25">
        <v>11</v>
      </c>
      <c r="C980" s="25" t="s">
        <v>3815</v>
      </c>
      <c r="D980" s="962">
        <v>2008</v>
      </c>
      <c r="E980" s="25" t="s">
        <v>13</v>
      </c>
      <c r="F980" s="15">
        <v>18000</v>
      </c>
      <c r="G980" s="25">
        <v>1</v>
      </c>
      <c r="H980" s="6">
        <f t="shared" si="50"/>
        <v>18000</v>
      </c>
      <c r="I980" s="6">
        <v>1</v>
      </c>
      <c r="J980" s="25">
        <f t="shared" si="51"/>
        <v>18000</v>
      </c>
      <c r="K980" s="971"/>
      <c r="L980" s="1"/>
    </row>
    <row r="981" spans="1:12" ht="15.75">
      <c r="A981" s="968"/>
      <c r="B981" s="25">
        <v>12</v>
      </c>
      <c r="C981" s="25" t="s">
        <v>3816</v>
      </c>
      <c r="D981" s="962">
        <v>2008</v>
      </c>
      <c r="E981" s="992" t="s">
        <v>3817</v>
      </c>
      <c r="F981" s="15">
        <v>1950</v>
      </c>
      <c r="G981" s="25">
        <v>1</v>
      </c>
      <c r="H981" s="6">
        <f t="shared" si="50"/>
        <v>1950</v>
      </c>
      <c r="I981" s="6">
        <v>1</v>
      </c>
      <c r="J981" s="25">
        <f t="shared" si="51"/>
        <v>1950</v>
      </c>
      <c r="K981" s="971"/>
      <c r="L981" s="1"/>
    </row>
    <row r="982" spans="1:12" ht="15.75">
      <c r="A982" s="968"/>
      <c r="B982" s="25">
        <v>13</v>
      </c>
      <c r="C982" s="25" t="s">
        <v>3128</v>
      </c>
      <c r="D982" s="962">
        <v>2008</v>
      </c>
      <c r="E982" s="993" t="s">
        <v>3817</v>
      </c>
      <c r="F982" s="15">
        <v>1950</v>
      </c>
      <c r="G982" s="25">
        <v>1</v>
      </c>
      <c r="H982" s="6">
        <f t="shared" si="50"/>
        <v>1950</v>
      </c>
      <c r="I982" s="6">
        <v>1</v>
      </c>
      <c r="J982" s="25">
        <f t="shared" si="51"/>
        <v>1950</v>
      </c>
      <c r="K982" s="971"/>
      <c r="L982" s="1"/>
    </row>
    <row r="983" spans="1:12" ht="15.75">
      <c r="A983" s="968"/>
      <c r="B983" s="25">
        <v>14</v>
      </c>
      <c r="C983" s="25" t="s">
        <v>3818</v>
      </c>
      <c r="D983" s="962">
        <v>2008</v>
      </c>
      <c r="E983" s="25" t="s">
        <v>13</v>
      </c>
      <c r="F983" s="15">
        <v>10000</v>
      </c>
      <c r="G983" s="25">
        <v>1</v>
      </c>
      <c r="H983" s="6">
        <f t="shared" si="50"/>
        <v>10000</v>
      </c>
      <c r="I983" s="6">
        <v>1</v>
      </c>
      <c r="J983" s="25">
        <f t="shared" si="51"/>
        <v>10000</v>
      </c>
      <c r="K983" s="971"/>
      <c r="L983" s="1"/>
    </row>
    <row r="984" spans="1:12" ht="15.75">
      <c r="A984" s="968"/>
      <c r="B984" s="25">
        <v>15</v>
      </c>
      <c r="C984" s="25" t="s">
        <v>3819</v>
      </c>
      <c r="D984" s="962">
        <v>2008</v>
      </c>
      <c r="E984" s="25" t="s">
        <v>13</v>
      </c>
      <c r="F984" s="6">
        <v>1485</v>
      </c>
      <c r="G984" s="25">
        <v>1</v>
      </c>
      <c r="H984" s="6">
        <f t="shared" si="50"/>
        <v>1485</v>
      </c>
      <c r="I984" s="6">
        <v>1</v>
      </c>
      <c r="J984" s="25">
        <f t="shared" si="51"/>
        <v>1485</v>
      </c>
      <c r="K984" s="971"/>
      <c r="L984" s="1"/>
    </row>
    <row r="985" spans="1:12" ht="15.75">
      <c r="A985" s="968"/>
      <c r="B985" s="25">
        <v>16</v>
      </c>
      <c r="C985" s="25" t="s">
        <v>3819</v>
      </c>
      <c r="D985" s="962">
        <v>2008</v>
      </c>
      <c r="E985" s="25" t="s">
        <v>13</v>
      </c>
      <c r="F985" s="6">
        <v>1026</v>
      </c>
      <c r="G985" s="25">
        <v>1</v>
      </c>
      <c r="H985" s="6">
        <f t="shared" si="50"/>
        <v>1026</v>
      </c>
      <c r="I985" s="6">
        <v>1</v>
      </c>
      <c r="J985" s="25">
        <f t="shared" si="51"/>
        <v>1026</v>
      </c>
      <c r="K985" s="971"/>
      <c r="L985" s="1"/>
    </row>
    <row r="986" spans="1:12" ht="15.75">
      <c r="A986" s="968"/>
      <c r="B986" s="25">
        <v>17</v>
      </c>
      <c r="C986" s="25" t="s">
        <v>3820</v>
      </c>
      <c r="D986" s="962">
        <v>2008</v>
      </c>
      <c r="E986" s="25" t="s">
        <v>13</v>
      </c>
      <c r="F986" s="6">
        <v>1539</v>
      </c>
      <c r="G986" s="25">
        <v>1</v>
      </c>
      <c r="H986" s="6">
        <f t="shared" si="50"/>
        <v>1539</v>
      </c>
      <c r="I986" s="6">
        <v>1</v>
      </c>
      <c r="J986" s="25">
        <f t="shared" si="51"/>
        <v>1539</v>
      </c>
      <c r="K986" s="971"/>
      <c r="L986" s="1"/>
    </row>
    <row r="987" spans="1:12" ht="15.75">
      <c r="A987" s="968"/>
      <c r="B987" s="25">
        <v>18</v>
      </c>
      <c r="C987" s="25" t="s">
        <v>3821</v>
      </c>
      <c r="D987" s="962">
        <v>2008</v>
      </c>
      <c r="E987" s="25" t="s">
        <v>13</v>
      </c>
      <c r="F987" s="6">
        <v>2808</v>
      </c>
      <c r="G987" s="25">
        <v>1</v>
      </c>
      <c r="H987" s="6">
        <f t="shared" si="50"/>
        <v>2808</v>
      </c>
      <c r="I987" s="6">
        <v>1</v>
      </c>
      <c r="J987" s="25">
        <f t="shared" si="51"/>
        <v>2808</v>
      </c>
      <c r="K987" s="971"/>
      <c r="L987" s="1"/>
    </row>
    <row r="988" spans="1:12" ht="15.75">
      <c r="A988" s="968"/>
      <c r="B988" s="25">
        <v>19</v>
      </c>
      <c r="C988" s="25" t="s">
        <v>3822</v>
      </c>
      <c r="D988" s="962">
        <v>2008</v>
      </c>
      <c r="E988" s="25" t="s">
        <v>13</v>
      </c>
      <c r="F988" s="6">
        <v>800</v>
      </c>
      <c r="G988" s="25">
        <v>37</v>
      </c>
      <c r="H988" s="6">
        <f t="shared" si="50"/>
        <v>29600</v>
      </c>
      <c r="I988" s="6">
        <v>37</v>
      </c>
      <c r="J988" s="25">
        <f t="shared" si="51"/>
        <v>29600</v>
      </c>
      <c r="K988" s="971"/>
      <c r="L988" s="1"/>
    </row>
    <row r="989" spans="1:12" ht="15.75">
      <c r="A989" s="968"/>
      <c r="B989" s="25">
        <v>20</v>
      </c>
      <c r="C989" s="25" t="s">
        <v>3823</v>
      </c>
      <c r="D989" s="962">
        <v>2008</v>
      </c>
      <c r="E989" s="25" t="s">
        <v>13</v>
      </c>
      <c r="F989" s="6">
        <v>840</v>
      </c>
      <c r="G989" s="25">
        <v>1</v>
      </c>
      <c r="H989" s="6">
        <f t="shared" si="50"/>
        <v>840</v>
      </c>
      <c r="I989" s="6">
        <v>1</v>
      </c>
      <c r="J989" s="25">
        <f t="shared" si="51"/>
        <v>840</v>
      </c>
      <c r="K989" s="971"/>
      <c r="L989" s="1"/>
    </row>
    <row r="990" spans="1:12" ht="15.75">
      <c r="A990" s="968"/>
      <c r="B990" s="25">
        <v>21</v>
      </c>
      <c r="C990" s="25" t="s">
        <v>3824</v>
      </c>
      <c r="D990" s="962">
        <v>2008</v>
      </c>
      <c r="E990" s="25" t="s">
        <v>13</v>
      </c>
      <c r="F990" s="6">
        <v>680</v>
      </c>
      <c r="G990" s="25">
        <v>1</v>
      </c>
      <c r="H990" s="6">
        <f t="shared" si="50"/>
        <v>680</v>
      </c>
      <c r="I990" s="6">
        <v>1</v>
      </c>
      <c r="J990" s="25">
        <f t="shared" si="51"/>
        <v>680</v>
      </c>
      <c r="K990" s="971"/>
      <c r="L990" s="1"/>
    </row>
    <row r="991" spans="1:12" ht="15.75">
      <c r="A991" s="968"/>
      <c r="B991" s="25">
        <v>22</v>
      </c>
      <c r="C991" s="25" t="s">
        <v>128</v>
      </c>
      <c r="D991" s="962">
        <v>2008</v>
      </c>
      <c r="E991" s="25" t="s">
        <v>13</v>
      </c>
      <c r="F991" s="6">
        <v>1495</v>
      </c>
      <c r="G991" s="25">
        <v>1</v>
      </c>
      <c r="H991" s="6">
        <f t="shared" si="50"/>
        <v>1495</v>
      </c>
      <c r="I991" s="6">
        <v>1</v>
      </c>
      <c r="J991" s="25">
        <f t="shared" si="51"/>
        <v>1495</v>
      </c>
      <c r="K991" s="971"/>
      <c r="L991" s="1"/>
    </row>
    <row r="992" spans="1:12" ht="15.75">
      <c r="A992" s="968"/>
      <c r="B992" s="25">
        <v>23</v>
      </c>
      <c r="C992" s="25" t="s">
        <v>3825</v>
      </c>
      <c r="D992" s="962">
        <v>2008</v>
      </c>
      <c r="E992" s="25" t="s">
        <v>13</v>
      </c>
      <c r="F992" s="6">
        <v>3750</v>
      </c>
      <c r="G992" s="25">
        <v>1</v>
      </c>
      <c r="H992" s="6">
        <f t="shared" si="50"/>
        <v>3750</v>
      </c>
      <c r="I992" s="6">
        <v>1</v>
      </c>
      <c r="J992" s="25">
        <f t="shared" si="51"/>
        <v>3750</v>
      </c>
      <c r="K992" s="971"/>
      <c r="L992" s="1"/>
    </row>
    <row r="993" spans="1:12" ht="15.75">
      <c r="A993" s="968"/>
      <c r="B993" s="25">
        <v>24</v>
      </c>
      <c r="C993" s="25" t="s">
        <v>3826</v>
      </c>
      <c r="D993" s="962">
        <v>2008</v>
      </c>
      <c r="E993" s="25" t="s">
        <v>13</v>
      </c>
      <c r="F993" s="6">
        <v>2545</v>
      </c>
      <c r="G993" s="25">
        <v>17</v>
      </c>
      <c r="H993" s="6">
        <f t="shared" si="50"/>
        <v>43265</v>
      </c>
      <c r="I993" s="6">
        <v>17</v>
      </c>
      <c r="J993" s="25">
        <f t="shared" si="51"/>
        <v>43265</v>
      </c>
      <c r="K993" s="971"/>
      <c r="L993" s="1"/>
    </row>
    <row r="994" spans="1:12" ht="15.75">
      <c r="A994" s="968"/>
      <c r="B994" s="25">
        <v>25</v>
      </c>
      <c r="C994" s="25" t="s">
        <v>3827</v>
      </c>
      <c r="D994" s="962">
        <v>2008</v>
      </c>
      <c r="E994" s="25" t="s">
        <v>13</v>
      </c>
      <c r="F994" s="6">
        <v>1625</v>
      </c>
      <c r="G994" s="25">
        <v>1</v>
      </c>
      <c r="H994" s="6">
        <f t="shared" si="50"/>
        <v>1625</v>
      </c>
      <c r="I994" s="6">
        <v>1</v>
      </c>
      <c r="J994" s="25">
        <f t="shared" si="51"/>
        <v>1625</v>
      </c>
      <c r="K994" s="971"/>
      <c r="L994" s="1"/>
    </row>
    <row r="995" spans="1:12" ht="15.75">
      <c r="A995" s="968"/>
      <c r="B995" s="1097" t="s">
        <v>2149</v>
      </c>
      <c r="C995" s="1098"/>
      <c r="D995" s="1099"/>
      <c r="E995" s="957"/>
      <c r="F995" s="6"/>
      <c r="G995" s="195">
        <f>SUM(G970:G994)</f>
        <v>94.77</v>
      </c>
      <c r="H995" s="967">
        <f>SUM(H970:H994)</f>
        <v>451355.85</v>
      </c>
      <c r="I995" s="156">
        <f>SUM(I970:I994)</f>
        <v>94.77</v>
      </c>
      <c r="J995" s="195">
        <f>SUM(J970:J994)</f>
        <v>451355.85</v>
      </c>
      <c r="K995" s="971"/>
      <c r="L995" s="1"/>
    </row>
    <row r="996" spans="1:12" ht="15.75">
      <c r="A996" s="968"/>
      <c r="B996" s="968"/>
      <c r="C996" s="968"/>
      <c r="D996" s="968"/>
      <c r="E996" s="968"/>
      <c r="F996" s="968"/>
      <c r="G996" s="968"/>
      <c r="H996" s="969"/>
      <c r="I996" s="970"/>
      <c r="J996" s="971"/>
      <c r="K996" s="971"/>
      <c r="L996" s="1"/>
    </row>
    <row r="997" spans="1:12" ht="15.75">
      <c r="B997" s="960"/>
      <c r="L997" s="1"/>
    </row>
    <row r="998" spans="1:12" ht="15.75">
      <c r="B998" s="960"/>
      <c r="L998" s="1"/>
    </row>
    <row r="999" spans="1:12" ht="22.5" customHeight="1">
      <c r="A999"/>
      <c r="B999"/>
    </row>
    <row r="1000" spans="1:12">
      <c r="A1000"/>
      <c r="B1000"/>
    </row>
    <row r="1001" spans="1:12">
      <c r="A1001"/>
      <c r="B1001"/>
    </row>
    <row r="1002" spans="1:12" ht="15" customHeight="1">
      <c r="A1002"/>
      <c r="B1002"/>
    </row>
    <row r="1003" spans="1:12">
      <c r="A1003"/>
      <c r="B1003"/>
    </row>
    <row r="1004" spans="1:12">
      <c r="A1004"/>
      <c r="B1004"/>
    </row>
    <row r="1005" spans="1:12">
      <c r="A1005"/>
      <c r="B1005"/>
    </row>
    <row r="1006" spans="1:12">
      <c r="A1006"/>
      <c r="B1006"/>
    </row>
    <row r="1007" spans="1:12" ht="15" customHeight="1">
      <c r="A1007"/>
      <c r="B1007"/>
    </row>
    <row r="1008" spans="1:12">
      <c r="A1008"/>
      <c r="B1008"/>
    </row>
    <row r="1009" spans="1:2">
      <c r="A1009"/>
      <c r="B1009"/>
    </row>
    <row r="1010" spans="1:2">
      <c r="A1010"/>
      <c r="B1010"/>
    </row>
    <row r="1011" spans="1:2" ht="15.75" customHeight="1">
      <c r="A1011"/>
      <c r="B1011"/>
    </row>
    <row r="1012" spans="1:2">
      <c r="A1012"/>
      <c r="B1012"/>
    </row>
    <row r="1013" spans="1:2">
      <c r="A1013"/>
      <c r="B1013"/>
    </row>
    <row r="1014" spans="1:2" ht="15" customHeight="1">
      <c r="A1014"/>
      <c r="B1014"/>
    </row>
    <row r="1015" spans="1:2">
      <c r="A1015"/>
      <c r="B1015"/>
    </row>
    <row r="1016" spans="1:2">
      <c r="A1016"/>
      <c r="B1016"/>
    </row>
    <row r="1017" spans="1:2">
      <c r="A1017"/>
      <c r="B1017"/>
    </row>
    <row r="1018" spans="1:2">
      <c r="A1018"/>
      <c r="B1018"/>
    </row>
    <row r="1019" spans="1:2">
      <c r="A1019"/>
      <c r="B1019"/>
    </row>
    <row r="1020" spans="1:2">
      <c r="A1020"/>
      <c r="B1020"/>
    </row>
    <row r="1021" spans="1:2">
      <c r="A1021"/>
      <c r="B1021"/>
    </row>
    <row r="1022" spans="1:2">
      <c r="A1022"/>
      <c r="B1022"/>
    </row>
    <row r="1023" spans="1:2" ht="15" customHeight="1">
      <c r="A1023"/>
      <c r="B1023"/>
    </row>
    <row r="1024" spans="1:2">
      <c r="A1024"/>
      <c r="B1024"/>
    </row>
    <row r="1025" spans="1:2">
      <c r="A1025"/>
      <c r="B1025"/>
    </row>
    <row r="1026" spans="1:2">
      <c r="A1026"/>
      <c r="B1026"/>
    </row>
    <row r="1027" spans="1:2">
      <c r="A1027"/>
      <c r="B1027"/>
    </row>
    <row r="1028" spans="1:2">
      <c r="A1028"/>
      <c r="B1028"/>
    </row>
    <row r="1029" spans="1:2">
      <c r="A1029"/>
      <c r="B1029"/>
    </row>
    <row r="1030" spans="1:2">
      <c r="A1030"/>
      <c r="B1030"/>
    </row>
    <row r="1031" spans="1:2">
      <c r="A1031"/>
      <c r="B1031"/>
    </row>
    <row r="1032" spans="1:2">
      <c r="A1032"/>
      <c r="B1032"/>
    </row>
    <row r="1033" spans="1:2">
      <c r="A1033"/>
      <c r="B1033"/>
    </row>
    <row r="1034" spans="1:2">
      <c r="A1034"/>
      <c r="B1034"/>
    </row>
    <row r="1035" spans="1:2" ht="15" customHeight="1">
      <c r="A1035"/>
      <c r="B1035"/>
    </row>
    <row r="1036" spans="1:2">
      <c r="A1036"/>
      <c r="B1036"/>
    </row>
    <row r="1037" spans="1:2">
      <c r="A1037"/>
      <c r="B1037"/>
    </row>
    <row r="1038" spans="1:2">
      <c r="A1038"/>
      <c r="B1038"/>
    </row>
    <row r="1039" spans="1:2">
      <c r="A1039"/>
      <c r="B1039"/>
    </row>
    <row r="1040" spans="1:2">
      <c r="A1040"/>
      <c r="B1040"/>
    </row>
    <row r="1041" spans="1:11">
      <c r="A1041"/>
      <c r="B1041"/>
    </row>
    <row r="1042" spans="1:11">
      <c r="A1042"/>
      <c r="B1042"/>
    </row>
    <row r="1043" spans="1:11">
      <c r="A1043"/>
      <c r="B1043"/>
    </row>
    <row r="1044" spans="1:11">
      <c r="A1044"/>
      <c r="B1044"/>
    </row>
    <row r="1045" spans="1:11">
      <c r="A1045"/>
      <c r="B1045"/>
    </row>
    <row r="1046" spans="1:11">
      <c r="A1046"/>
      <c r="B1046"/>
    </row>
    <row r="1047" spans="1:11">
      <c r="A1047"/>
      <c r="B1047"/>
    </row>
    <row r="1048" spans="1:11">
      <c r="A1048"/>
      <c r="B1048"/>
    </row>
    <row r="1053" spans="1:11">
      <c r="K1053" s="560"/>
    </row>
    <row r="1055" spans="1:11" s="560" customFormat="1">
      <c r="A1055" s="432"/>
      <c r="B1055" s="937"/>
      <c r="C1055"/>
      <c r="D1055"/>
      <c r="E1055"/>
      <c r="F1055"/>
      <c r="G1055"/>
      <c r="H1055"/>
      <c r="I1055"/>
      <c r="J1055"/>
      <c r="K1055"/>
    </row>
    <row r="1057" ht="40.5" customHeight="1"/>
    <row r="1065" ht="15" customHeight="1"/>
    <row r="1072" ht="15" customHeight="1"/>
    <row r="1093" ht="15" customHeight="1"/>
  </sheetData>
  <mergeCells count="73">
    <mergeCell ref="C947:J947"/>
    <mergeCell ref="C967:J967"/>
    <mergeCell ref="B966:D966"/>
    <mergeCell ref="I948:J948"/>
    <mergeCell ref="G948:H948"/>
    <mergeCell ref="F948:F949"/>
    <mergeCell ref="E948:E949"/>
    <mergeCell ref="D948:D949"/>
    <mergeCell ref="C948:C949"/>
    <mergeCell ref="B861:I861"/>
    <mergeCell ref="B862:B864"/>
    <mergeCell ref="C862:C864"/>
    <mergeCell ref="D862:D864"/>
    <mergeCell ref="E862:E864"/>
    <mergeCell ref="G862:I862"/>
    <mergeCell ref="F863:F864"/>
    <mergeCell ref="G863:G864"/>
    <mergeCell ref="H863:H864"/>
    <mergeCell ref="G968:H968"/>
    <mergeCell ref="I968:J968"/>
    <mergeCell ref="B995:D995"/>
    <mergeCell ref="F968:F969"/>
    <mergeCell ref="E968:E969"/>
    <mergeCell ref="D968:D969"/>
    <mergeCell ref="C968:C969"/>
    <mergeCell ref="D779:K779"/>
    <mergeCell ref="A4:K4"/>
    <mergeCell ref="A5:A6"/>
    <mergeCell ref="C5:C6"/>
    <mergeCell ref="D5:D6"/>
    <mergeCell ref="E5:E6"/>
    <mergeCell ref="F5:F6"/>
    <mergeCell ref="G5:G6"/>
    <mergeCell ref="H5:I5"/>
    <mergeCell ref="J5:K5"/>
    <mergeCell ref="A740:F740"/>
    <mergeCell ref="H2:K2"/>
    <mergeCell ref="H1:K1"/>
    <mergeCell ref="D741:K741"/>
    <mergeCell ref="C778:F778"/>
    <mergeCell ref="C3:J3"/>
    <mergeCell ref="D368:K368"/>
    <mergeCell ref="C425:K425"/>
    <mergeCell ref="C525:K525"/>
    <mergeCell ref="C596:D596"/>
    <mergeCell ref="C597:K597"/>
    <mergeCell ref="A860:G860"/>
    <mergeCell ref="N3:P3"/>
    <mergeCell ref="N4:N5"/>
    <mergeCell ref="O4:P4"/>
    <mergeCell ref="R4:T4"/>
    <mergeCell ref="L8:N8"/>
    <mergeCell ref="L12:L14"/>
    <mergeCell ref="M12:M14"/>
    <mergeCell ref="N12:P12"/>
    <mergeCell ref="Q12:T12"/>
    <mergeCell ref="N13:N14"/>
    <mergeCell ref="O13:P13"/>
    <mergeCell ref="Q13:Q14"/>
    <mergeCell ref="R13:T13"/>
    <mergeCell ref="L59:Q59"/>
    <mergeCell ref="A859:F859"/>
    <mergeCell ref="L57:M57"/>
    <mergeCell ref="R66:S66"/>
    <mergeCell ref="L60:O60"/>
    <mergeCell ref="L61:N61"/>
    <mergeCell ref="L62:N62"/>
    <mergeCell ref="L65:Q65"/>
    <mergeCell ref="L66:L67"/>
    <mergeCell ref="M66:M67"/>
    <mergeCell ref="N66:N67"/>
    <mergeCell ref="O66:O67"/>
    <mergeCell ref="P66:Q66"/>
  </mergeCells>
  <pageMargins left="0" right="0" top="0" bottom="0" header="0.3" footer="0.3"/>
  <pageSetup paperSize="9" scale="75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74"/>
  <sheetViews>
    <sheetView workbookViewId="0">
      <selection activeCell="E1" sqref="E1:I1"/>
    </sheetView>
  </sheetViews>
  <sheetFormatPr defaultRowHeight="15"/>
  <cols>
    <col min="1" max="1" width="8" style="297" customWidth="1"/>
    <col min="2" max="2" width="25.28515625" customWidth="1"/>
    <col min="5" max="5" width="10.85546875" customWidth="1"/>
    <col min="7" max="7" width="10.140625" bestFit="1" customWidth="1"/>
    <col min="9" max="9" width="17.42578125" customWidth="1"/>
  </cols>
  <sheetData>
    <row r="1" spans="1:9" ht="48" customHeight="1">
      <c r="E1" s="1256" t="s">
        <v>4092</v>
      </c>
      <c r="F1" s="1256"/>
      <c r="G1" s="1256"/>
      <c r="H1" s="1256"/>
      <c r="I1" s="1256"/>
    </row>
    <row r="2" spans="1:9" ht="21.75" customHeight="1">
      <c r="A2" s="1237" t="s">
        <v>1404</v>
      </c>
      <c r="B2" s="1237"/>
      <c r="C2" s="1237"/>
      <c r="D2" s="1237"/>
      <c r="E2" s="1237"/>
      <c r="F2" s="1237"/>
      <c r="G2" s="1237"/>
      <c r="H2" s="1237"/>
      <c r="I2" s="1237"/>
    </row>
    <row r="3" spans="1:9" ht="15.75" hidden="1">
      <c r="A3" s="242"/>
      <c r="B3" s="241"/>
      <c r="C3" s="242"/>
      <c r="D3" s="243"/>
      <c r="E3" s="243"/>
      <c r="F3" s="243"/>
      <c r="G3" s="241"/>
      <c r="H3" s="243"/>
      <c r="I3" s="244"/>
    </row>
    <row r="4" spans="1:9" ht="15.75" hidden="1">
      <c r="A4" s="1238"/>
      <c r="B4" s="1238"/>
      <c r="C4" s="1238"/>
      <c r="D4" s="1238"/>
      <c r="E4" s="1238"/>
      <c r="F4" s="1238"/>
      <c r="G4" s="1238"/>
      <c r="H4" s="1238"/>
      <c r="I4" s="1238"/>
    </row>
    <row r="5" spans="1:9" ht="42" customHeight="1">
      <c r="A5" s="1239" t="s">
        <v>1</v>
      </c>
      <c r="B5" s="1239" t="s">
        <v>2</v>
      </c>
      <c r="C5" s="1239" t="s">
        <v>4</v>
      </c>
      <c r="D5" s="1239" t="s">
        <v>1154</v>
      </c>
      <c r="E5" s="1239" t="s">
        <v>674</v>
      </c>
      <c r="F5" s="1241" t="s">
        <v>7</v>
      </c>
      <c r="G5" s="1242"/>
      <c r="H5" s="1241" t="s">
        <v>8</v>
      </c>
      <c r="I5" s="1242"/>
    </row>
    <row r="6" spans="1:9" ht="25.5">
      <c r="A6" s="1240"/>
      <c r="B6" s="1240"/>
      <c r="C6" s="1240"/>
      <c r="D6" s="1240"/>
      <c r="E6" s="1240"/>
      <c r="F6" s="245" t="s">
        <v>9</v>
      </c>
      <c r="G6" s="245" t="s">
        <v>10</v>
      </c>
      <c r="H6" s="245" t="s">
        <v>9</v>
      </c>
      <c r="I6" s="246" t="s">
        <v>676</v>
      </c>
    </row>
    <row r="7" spans="1:9">
      <c r="A7" s="249">
        <v>1</v>
      </c>
      <c r="B7" s="247" t="s">
        <v>1155</v>
      </c>
      <c r="C7" s="248">
        <v>1976</v>
      </c>
      <c r="D7" s="249" t="s">
        <v>1156</v>
      </c>
      <c r="E7" s="250">
        <v>4000</v>
      </c>
      <c r="F7" s="251">
        <v>15</v>
      </c>
      <c r="G7" s="250">
        <f>E7*F7</f>
        <v>60000</v>
      </c>
      <c r="H7" s="251">
        <v>15</v>
      </c>
      <c r="I7" s="250">
        <f>E7*H7</f>
        <v>60000</v>
      </c>
    </row>
    <row r="8" spans="1:9">
      <c r="A8" s="249">
        <v>2</v>
      </c>
      <c r="B8" s="247" t="s">
        <v>1157</v>
      </c>
      <c r="C8" s="252">
        <v>1985</v>
      </c>
      <c r="D8" s="249" t="s">
        <v>1156</v>
      </c>
      <c r="E8" s="250">
        <v>8000</v>
      </c>
      <c r="F8" s="253">
        <v>22</v>
      </c>
      <c r="G8" s="250">
        <f t="shared" ref="G8:G71" si="0">E8*F8</f>
        <v>176000</v>
      </c>
      <c r="H8" s="253">
        <v>22</v>
      </c>
      <c r="I8" s="250">
        <f t="shared" ref="I8:I71" si="1">E8*H8</f>
        <v>176000</v>
      </c>
    </row>
    <row r="9" spans="1:9">
      <c r="A9" s="249">
        <v>3</v>
      </c>
      <c r="B9" s="247" t="s">
        <v>74</v>
      </c>
      <c r="C9" s="248">
        <v>1976</v>
      </c>
      <c r="D9" s="249" t="s">
        <v>1156</v>
      </c>
      <c r="E9" s="250">
        <v>2000</v>
      </c>
      <c r="F9" s="251">
        <v>4</v>
      </c>
      <c r="G9" s="250">
        <f t="shared" si="0"/>
        <v>8000</v>
      </c>
      <c r="H9" s="251">
        <v>4</v>
      </c>
      <c r="I9" s="250">
        <f t="shared" si="1"/>
        <v>8000</v>
      </c>
    </row>
    <row r="10" spans="1:9">
      <c r="A10" s="249">
        <v>4</v>
      </c>
      <c r="B10" s="247" t="s">
        <v>1158</v>
      </c>
      <c r="C10" s="248">
        <v>1976</v>
      </c>
      <c r="D10" s="249" t="s">
        <v>1156</v>
      </c>
      <c r="E10" s="250">
        <v>2000</v>
      </c>
      <c r="F10" s="251">
        <v>11</v>
      </c>
      <c r="G10" s="250">
        <f t="shared" si="0"/>
        <v>22000</v>
      </c>
      <c r="H10" s="251">
        <v>11</v>
      </c>
      <c r="I10" s="250">
        <f t="shared" si="1"/>
        <v>22000</v>
      </c>
    </row>
    <row r="11" spans="1:9">
      <c r="A11" s="249">
        <v>5</v>
      </c>
      <c r="B11" s="247" t="s">
        <v>1159</v>
      </c>
      <c r="C11" s="248">
        <v>1976</v>
      </c>
      <c r="D11" s="249" t="s">
        <v>1156</v>
      </c>
      <c r="E11" s="250">
        <v>200</v>
      </c>
      <c r="F11" s="251">
        <v>10</v>
      </c>
      <c r="G11" s="250">
        <f t="shared" si="0"/>
        <v>2000</v>
      </c>
      <c r="H11" s="251">
        <v>10</v>
      </c>
      <c r="I11" s="250">
        <f t="shared" si="1"/>
        <v>2000</v>
      </c>
    </row>
    <row r="12" spans="1:9" ht="15.75" customHeight="1">
      <c r="A12" s="249">
        <v>6</v>
      </c>
      <c r="B12" s="247" t="s">
        <v>1160</v>
      </c>
      <c r="C12" s="248">
        <v>1980</v>
      </c>
      <c r="D12" s="249" t="s">
        <v>1156</v>
      </c>
      <c r="E12" s="250">
        <v>200</v>
      </c>
      <c r="F12" s="251">
        <v>30</v>
      </c>
      <c r="G12" s="250">
        <f t="shared" si="0"/>
        <v>6000</v>
      </c>
      <c r="H12" s="251">
        <v>30</v>
      </c>
      <c r="I12" s="250">
        <f t="shared" si="1"/>
        <v>6000</v>
      </c>
    </row>
    <row r="13" spans="1:9" ht="28.5" customHeight="1">
      <c r="A13" s="249">
        <v>7</v>
      </c>
      <c r="B13" s="247" t="s">
        <v>1161</v>
      </c>
      <c r="C13" s="248">
        <v>1976</v>
      </c>
      <c r="D13" s="249" t="s">
        <v>1156</v>
      </c>
      <c r="E13" s="250">
        <v>166</v>
      </c>
      <c r="F13" s="251">
        <v>6</v>
      </c>
      <c r="G13" s="250">
        <f t="shared" si="0"/>
        <v>996</v>
      </c>
      <c r="H13" s="251">
        <v>6</v>
      </c>
      <c r="I13" s="250">
        <f t="shared" si="1"/>
        <v>996</v>
      </c>
    </row>
    <row r="14" spans="1:9" ht="17.25" customHeight="1">
      <c r="A14" s="249">
        <v>8</v>
      </c>
      <c r="B14" s="247" t="s">
        <v>1162</v>
      </c>
      <c r="C14" s="248">
        <v>1980</v>
      </c>
      <c r="D14" s="249" t="s">
        <v>1156</v>
      </c>
      <c r="E14" s="250">
        <v>34</v>
      </c>
      <c r="F14" s="251">
        <v>5</v>
      </c>
      <c r="G14" s="250">
        <f t="shared" si="0"/>
        <v>170</v>
      </c>
      <c r="H14" s="251">
        <v>5</v>
      </c>
      <c r="I14" s="250">
        <f t="shared" si="1"/>
        <v>170</v>
      </c>
    </row>
    <row r="15" spans="1:9" ht="17.25" customHeight="1">
      <c r="A15" s="249">
        <v>9</v>
      </c>
      <c r="B15" s="247" t="s">
        <v>1163</v>
      </c>
      <c r="C15" s="248">
        <v>1977</v>
      </c>
      <c r="D15" s="249" t="s">
        <v>1156</v>
      </c>
      <c r="E15" s="250">
        <v>84</v>
      </c>
      <c r="F15" s="251">
        <v>6</v>
      </c>
      <c r="G15" s="250">
        <f t="shared" si="0"/>
        <v>504</v>
      </c>
      <c r="H15" s="251">
        <v>6</v>
      </c>
      <c r="I15" s="250">
        <f t="shared" si="1"/>
        <v>504</v>
      </c>
    </row>
    <row r="16" spans="1:9" ht="24" customHeight="1">
      <c r="A16" s="249">
        <v>10</v>
      </c>
      <c r="B16" s="247" t="s">
        <v>1164</v>
      </c>
      <c r="C16" s="248">
        <v>1977</v>
      </c>
      <c r="D16" s="249" t="s">
        <v>1156</v>
      </c>
      <c r="E16" s="250">
        <v>168</v>
      </c>
      <c r="F16" s="251">
        <v>13</v>
      </c>
      <c r="G16" s="250">
        <f t="shared" si="0"/>
        <v>2184</v>
      </c>
      <c r="H16" s="251">
        <v>13</v>
      </c>
      <c r="I16" s="250">
        <f t="shared" si="1"/>
        <v>2184</v>
      </c>
    </row>
    <row r="17" spans="1:9" ht="16.5" customHeight="1">
      <c r="A17" s="249">
        <v>11</v>
      </c>
      <c r="B17" s="247" t="s">
        <v>1165</v>
      </c>
      <c r="C17" s="248">
        <v>1982</v>
      </c>
      <c r="D17" s="249" t="s">
        <v>1156</v>
      </c>
      <c r="E17" s="250">
        <v>168</v>
      </c>
      <c r="F17" s="251">
        <v>1</v>
      </c>
      <c r="G17" s="250">
        <f t="shared" si="0"/>
        <v>168</v>
      </c>
      <c r="H17" s="251">
        <v>1</v>
      </c>
      <c r="I17" s="250">
        <f t="shared" si="1"/>
        <v>168</v>
      </c>
    </row>
    <row r="18" spans="1:9" ht="21" customHeight="1">
      <c r="A18" s="249">
        <v>12</v>
      </c>
      <c r="B18" s="247" t="s">
        <v>1166</v>
      </c>
      <c r="C18" s="248">
        <v>1982</v>
      </c>
      <c r="D18" s="249" t="s">
        <v>1156</v>
      </c>
      <c r="E18" s="250">
        <v>2108</v>
      </c>
      <c r="F18" s="251">
        <v>1</v>
      </c>
      <c r="G18" s="250">
        <f t="shared" si="0"/>
        <v>2108</v>
      </c>
      <c r="H18" s="251">
        <v>1</v>
      </c>
      <c r="I18" s="250">
        <f t="shared" si="1"/>
        <v>2108</v>
      </c>
    </row>
    <row r="19" spans="1:9">
      <c r="A19" s="249">
        <v>13</v>
      </c>
      <c r="B19" s="247" t="s">
        <v>1167</v>
      </c>
      <c r="C19" s="248">
        <v>1982</v>
      </c>
      <c r="D19" s="249" t="s">
        <v>1156</v>
      </c>
      <c r="E19" s="250">
        <v>287</v>
      </c>
      <c r="F19" s="251">
        <v>3</v>
      </c>
      <c r="G19" s="250">
        <f t="shared" si="0"/>
        <v>861</v>
      </c>
      <c r="H19" s="251">
        <v>3</v>
      </c>
      <c r="I19" s="250">
        <f t="shared" si="1"/>
        <v>861</v>
      </c>
    </row>
    <row r="20" spans="1:9">
      <c r="A20" s="249">
        <v>14</v>
      </c>
      <c r="B20" s="247" t="s">
        <v>1168</v>
      </c>
      <c r="C20" s="248">
        <v>1982</v>
      </c>
      <c r="D20" s="249" t="s">
        <v>1156</v>
      </c>
      <c r="E20" s="250">
        <v>2000</v>
      </c>
      <c r="F20" s="251">
        <v>1</v>
      </c>
      <c r="G20" s="250">
        <f t="shared" si="0"/>
        <v>2000</v>
      </c>
      <c r="H20" s="251">
        <v>1</v>
      </c>
      <c r="I20" s="250">
        <f t="shared" si="1"/>
        <v>2000</v>
      </c>
    </row>
    <row r="21" spans="1:9">
      <c r="A21" s="249">
        <v>15</v>
      </c>
      <c r="B21" s="247" t="s">
        <v>1169</v>
      </c>
      <c r="C21" s="248">
        <v>1980</v>
      </c>
      <c r="D21" s="249" t="s">
        <v>1156</v>
      </c>
      <c r="E21" s="250">
        <v>8000</v>
      </c>
      <c r="F21" s="251">
        <v>1</v>
      </c>
      <c r="G21" s="250">
        <f t="shared" si="0"/>
        <v>8000</v>
      </c>
      <c r="H21" s="251">
        <v>1</v>
      </c>
      <c r="I21" s="250">
        <f t="shared" si="1"/>
        <v>8000</v>
      </c>
    </row>
    <row r="22" spans="1:9" ht="20.25" customHeight="1">
      <c r="A22" s="249">
        <v>16</v>
      </c>
      <c r="B22" s="247" t="s">
        <v>1170</v>
      </c>
      <c r="C22" s="248">
        <v>1979</v>
      </c>
      <c r="D22" s="249" t="s">
        <v>1156</v>
      </c>
      <c r="E22" s="250">
        <v>5000</v>
      </c>
      <c r="F22" s="251">
        <v>1</v>
      </c>
      <c r="G22" s="250">
        <f t="shared" si="0"/>
        <v>5000</v>
      </c>
      <c r="H22" s="251">
        <v>1</v>
      </c>
      <c r="I22" s="250">
        <f t="shared" si="1"/>
        <v>5000</v>
      </c>
    </row>
    <row r="23" spans="1:9">
      <c r="A23" s="249">
        <v>17</v>
      </c>
      <c r="B23" s="247" t="s">
        <v>1171</v>
      </c>
      <c r="C23" s="248">
        <v>1979</v>
      </c>
      <c r="D23" s="249" t="s">
        <v>1156</v>
      </c>
      <c r="E23" s="250">
        <v>2000</v>
      </c>
      <c r="F23" s="251">
        <v>1</v>
      </c>
      <c r="G23" s="250">
        <f t="shared" si="0"/>
        <v>2000</v>
      </c>
      <c r="H23" s="251">
        <v>1</v>
      </c>
      <c r="I23" s="250">
        <f t="shared" si="1"/>
        <v>2000</v>
      </c>
    </row>
    <row r="24" spans="1:9">
      <c r="A24" s="249">
        <v>18</v>
      </c>
      <c r="B24" s="247" t="s">
        <v>1172</v>
      </c>
      <c r="C24" s="248">
        <v>1976</v>
      </c>
      <c r="D24" s="249" t="s">
        <v>1156</v>
      </c>
      <c r="E24" s="250">
        <v>40000</v>
      </c>
      <c r="F24" s="251">
        <v>1</v>
      </c>
      <c r="G24" s="250">
        <f t="shared" si="0"/>
        <v>40000</v>
      </c>
      <c r="H24" s="251">
        <v>1</v>
      </c>
      <c r="I24" s="250">
        <f t="shared" si="1"/>
        <v>40000</v>
      </c>
    </row>
    <row r="25" spans="1:9">
      <c r="A25" s="249">
        <v>19</v>
      </c>
      <c r="B25" s="247" t="s">
        <v>1173</v>
      </c>
      <c r="C25" s="248">
        <v>1980</v>
      </c>
      <c r="D25" s="249" t="s">
        <v>1156</v>
      </c>
      <c r="E25" s="250">
        <v>30000</v>
      </c>
      <c r="F25" s="251">
        <v>1</v>
      </c>
      <c r="G25" s="250">
        <f t="shared" si="0"/>
        <v>30000</v>
      </c>
      <c r="H25" s="251">
        <v>1</v>
      </c>
      <c r="I25" s="250">
        <f t="shared" si="1"/>
        <v>30000</v>
      </c>
    </row>
    <row r="26" spans="1:9">
      <c r="A26" s="249">
        <v>20</v>
      </c>
      <c r="B26" s="247" t="s">
        <v>1174</v>
      </c>
      <c r="C26" s="248">
        <v>1987</v>
      </c>
      <c r="D26" s="249" t="s">
        <v>1156</v>
      </c>
      <c r="E26" s="250">
        <v>10000</v>
      </c>
      <c r="F26" s="251">
        <v>1</v>
      </c>
      <c r="G26" s="250">
        <f t="shared" si="0"/>
        <v>10000</v>
      </c>
      <c r="H26" s="251">
        <v>1</v>
      </c>
      <c r="I26" s="250">
        <f t="shared" si="1"/>
        <v>10000</v>
      </c>
    </row>
    <row r="27" spans="1:9">
      <c r="A27" s="249">
        <v>21</v>
      </c>
      <c r="B27" s="247" t="s">
        <v>1175</v>
      </c>
      <c r="C27" s="248">
        <v>1987</v>
      </c>
      <c r="D27" s="249" t="s">
        <v>1156</v>
      </c>
      <c r="E27" s="250">
        <v>500</v>
      </c>
      <c r="F27" s="251">
        <v>1</v>
      </c>
      <c r="G27" s="250">
        <f t="shared" si="0"/>
        <v>500</v>
      </c>
      <c r="H27" s="251">
        <v>1</v>
      </c>
      <c r="I27" s="250">
        <f t="shared" si="1"/>
        <v>500</v>
      </c>
    </row>
    <row r="28" spans="1:9">
      <c r="A28" s="249">
        <v>22</v>
      </c>
      <c r="B28" s="247" t="s">
        <v>1176</v>
      </c>
      <c r="C28" s="248">
        <v>1979</v>
      </c>
      <c r="D28" s="249" t="s">
        <v>1156</v>
      </c>
      <c r="E28" s="250">
        <v>326</v>
      </c>
      <c r="F28" s="251">
        <v>1</v>
      </c>
      <c r="G28" s="250">
        <f t="shared" si="0"/>
        <v>326</v>
      </c>
      <c r="H28" s="251">
        <v>1</v>
      </c>
      <c r="I28" s="250">
        <f t="shared" si="1"/>
        <v>326</v>
      </c>
    </row>
    <row r="29" spans="1:9">
      <c r="A29" s="249">
        <v>23</v>
      </c>
      <c r="B29" s="247" t="s">
        <v>1177</v>
      </c>
      <c r="C29" s="248">
        <v>1980</v>
      </c>
      <c r="D29" s="249" t="s">
        <v>1156</v>
      </c>
      <c r="E29" s="250">
        <v>1000</v>
      </c>
      <c r="F29" s="251">
        <v>2</v>
      </c>
      <c r="G29" s="250">
        <f t="shared" si="0"/>
        <v>2000</v>
      </c>
      <c r="H29" s="251">
        <v>2</v>
      </c>
      <c r="I29" s="250">
        <f t="shared" si="1"/>
        <v>2000</v>
      </c>
    </row>
    <row r="30" spans="1:9" ht="24" customHeight="1">
      <c r="A30" s="249">
        <v>24</v>
      </c>
      <c r="B30" s="247" t="s">
        <v>1178</v>
      </c>
      <c r="C30" s="248">
        <v>1986</v>
      </c>
      <c r="D30" s="249" t="s">
        <v>1156</v>
      </c>
      <c r="E30" s="250">
        <v>744</v>
      </c>
      <c r="F30" s="251">
        <v>1</v>
      </c>
      <c r="G30" s="250">
        <f t="shared" si="0"/>
        <v>744</v>
      </c>
      <c r="H30" s="251">
        <v>1</v>
      </c>
      <c r="I30" s="250">
        <f t="shared" si="1"/>
        <v>744</v>
      </c>
    </row>
    <row r="31" spans="1:9" ht="30" customHeight="1">
      <c r="A31" s="249">
        <v>25</v>
      </c>
      <c r="B31" s="247" t="s">
        <v>1179</v>
      </c>
      <c r="C31" s="248">
        <v>1996</v>
      </c>
      <c r="D31" s="249" t="s">
        <v>1156</v>
      </c>
      <c r="E31" s="250">
        <v>3100</v>
      </c>
      <c r="F31" s="251">
        <v>2</v>
      </c>
      <c r="G31" s="250">
        <f t="shared" si="0"/>
        <v>6200</v>
      </c>
      <c r="H31" s="251">
        <v>2</v>
      </c>
      <c r="I31" s="250">
        <f t="shared" si="1"/>
        <v>6200</v>
      </c>
    </row>
    <row r="32" spans="1:9" ht="25.5" customHeight="1">
      <c r="A32" s="249">
        <v>26</v>
      </c>
      <c r="B32" s="247" t="s">
        <v>1180</v>
      </c>
      <c r="C32" s="248">
        <v>1996</v>
      </c>
      <c r="D32" s="249" t="s">
        <v>1156</v>
      </c>
      <c r="E32" s="250">
        <v>638</v>
      </c>
      <c r="F32" s="251">
        <v>3</v>
      </c>
      <c r="G32" s="250">
        <f t="shared" si="0"/>
        <v>1914</v>
      </c>
      <c r="H32" s="251">
        <v>3</v>
      </c>
      <c r="I32" s="250">
        <f t="shared" si="1"/>
        <v>1914</v>
      </c>
    </row>
    <row r="33" spans="1:9" ht="19.5" customHeight="1">
      <c r="A33" s="249">
        <v>27</v>
      </c>
      <c r="B33" s="247" t="s">
        <v>1181</v>
      </c>
      <c r="C33" s="248">
        <v>1998</v>
      </c>
      <c r="D33" s="249" t="s">
        <v>1156</v>
      </c>
      <c r="E33" s="250">
        <v>2000</v>
      </c>
      <c r="F33" s="251">
        <v>1</v>
      </c>
      <c r="G33" s="250">
        <f t="shared" si="0"/>
        <v>2000</v>
      </c>
      <c r="H33" s="251">
        <v>1</v>
      </c>
      <c r="I33" s="250">
        <f t="shared" si="1"/>
        <v>2000</v>
      </c>
    </row>
    <row r="34" spans="1:9">
      <c r="A34" s="249">
        <v>28</v>
      </c>
      <c r="B34" s="247" t="s">
        <v>105</v>
      </c>
      <c r="C34" s="248">
        <v>2011</v>
      </c>
      <c r="D34" s="249" t="s">
        <v>1156</v>
      </c>
      <c r="E34" s="250">
        <v>1000</v>
      </c>
      <c r="F34" s="251">
        <v>1</v>
      </c>
      <c r="G34" s="250">
        <f t="shared" si="0"/>
        <v>1000</v>
      </c>
      <c r="H34" s="251">
        <v>1</v>
      </c>
      <c r="I34" s="250">
        <f t="shared" si="1"/>
        <v>1000</v>
      </c>
    </row>
    <row r="35" spans="1:9" ht="21.75" customHeight="1">
      <c r="A35" s="249">
        <v>29</v>
      </c>
      <c r="B35" s="247" t="s">
        <v>1182</v>
      </c>
      <c r="C35" s="248">
        <v>2011</v>
      </c>
      <c r="D35" s="249" t="s">
        <v>1156</v>
      </c>
      <c r="E35" s="250">
        <v>600</v>
      </c>
      <c r="F35" s="251">
        <v>1</v>
      </c>
      <c r="G35" s="250">
        <f t="shared" si="0"/>
        <v>600</v>
      </c>
      <c r="H35" s="251">
        <v>1</v>
      </c>
      <c r="I35" s="250">
        <f t="shared" si="1"/>
        <v>600</v>
      </c>
    </row>
    <row r="36" spans="1:9" ht="39">
      <c r="A36" s="249">
        <v>30</v>
      </c>
      <c r="B36" s="247" t="s">
        <v>1183</v>
      </c>
      <c r="C36" s="248">
        <v>2011</v>
      </c>
      <c r="D36" s="249" t="s">
        <v>1156</v>
      </c>
      <c r="E36" s="250">
        <v>4200</v>
      </c>
      <c r="F36" s="251">
        <v>30</v>
      </c>
      <c r="G36" s="250">
        <f t="shared" si="0"/>
        <v>126000</v>
      </c>
      <c r="H36" s="251">
        <v>30</v>
      </c>
      <c r="I36" s="250">
        <f t="shared" si="1"/>
        <v>126000</v>
      </c>
    </row>
    <row r="37" spans="1:9">
      <c r="A37" s="249">
        <v>31</v>
      </c>
      <c r="B37" s="247" t="s">
        <v>1184</v>
      </c>
      <c r="C37" s="248">
        <v>1980</v>
      </c>
      <c r="D37" s="249" t="s">
        <v>1156</v>
      </c>
      <c r="E37" s="250">
        <v>2491</v>
      </c>
      <c r="F37" s="251">
        <v>18</v>
      </c>
      <c r="G37" s="250">
        <f t="shared" si="0"/>
        <v>44838</v>
      </c>
      <c r="H37" s="251">
        <v>18</v>
      </c>
      <c r="I37" s="250">
        <f t="shared" si="1"/>
        <v>44838</v>
      </c>
    </row>
    <row r="38" spans="1:9">
      <c r="A38" s="249">
        <v>32</v>
      </c>
      <c r="B38" s="247" t="s">
        <v>1185</v>
      </c>
      <c r="C38" s="248">
        <v>1996</v>
      </c>
      <c r="D38" s="249" t="s">
        <v>1156</v>
      </c>
      <c r="E38" s="250">
        <v>8000</v>
      </c>
      <c r="F38" s="251">
        <v>1</v>
      </c>
      <c r="G38" s="250">
        <f t="shared" si="0"/>
        <v>8000</v>
      </c>
      <c r="H38" s="251">
        <v>1</v>
      </c>
      <c r="I38" s="250">
        <f t="shared" si="1"/>
        <v>8000</v>
      </c>
    </row>
    <row r="39" spans="1:9" ht="26.25">
      <c r="A39" s="249">
        <v>33</v>
      </c>
      <c r="B39" s="247" t="s">
        <v>1186</v>
      </c>
      <c r="C39" s="248">
        <v>2010</v>
      </c>
      <c r="D39" s="249" t="s">
        <v>1156</v>
      </c>
      <c r="E39" s="250">
        <v>3916</v>
      </c>
      <c r="F39" s="251">
        <v>60</v>
      </c>
      <c r="G39" s="250">
        <f t="shared" si="0"/>
        <v>234960</v>
      </c>
      <c r="H39" s="251">
        <v>60</v>
      </c>
      <c r="I39" s="250">
        <f t="shared" si="1"/>
        <v>234960</v>
      </c>
    </row>
    <row r="40" spans="1:9">
      <c r="A40" s="249">
        <v>34</v>
      </c>
      <c r="B40" s="247" t="s">
        <v>1187</v>
      </c>
      <c r="C40" s="248">
        <v>2012</v>
      </c>
      <c r="D40" s="249" t="s">
        <v>1156</v>
      </c>
      <c r="E40" s="250">
        <v>1000</v>
      </c>
      <c r="F40" s="251">
        <v>60</v>
      </c>
      <c r="G40" s="250">
        <f t="shared" si="0"/>
        <v>60000</v>
      </c>
      <c r="H40" s="251">
        <v>60</v>
      </c>
      <c r="I40" s="250">
        <f t="shared" si="1"/>
        <v>60000</v>
      </c>
    </row>
    <row r="41" spans="1:9">
      <c r="A41" s="249">
        <v>35</v>
      </c>
      <c r="B41" s="247" t="s">
        <v>1188</v>
      </c>
      <c r="C41" s="248">
        <v>2012</v>
      </c>
      <c r="D41" s="249" t="s">
        <v>1156</v>
      </c>
      <c r="E41" s="250">
        <v>28000</v>
      </c>
      <c r="F41" s="251">
        <v>2</v>
      </c>
      <c r="G41" s="250">
        <f t="shared" si="0"/>
        <v>56000</v>
      </c>
      <c r="H41" s="251">
        <v>2</v>
      </c>
      <c r="I41" s="250">
        <f t="shared" si="1"/>
        <v>56000</v>
      </c>
    </row>
    <row r="42" spans="1:9">
      <c r="A42" s="249">
        <v>36</v>
      </c>
      <c r="B42" s="247" t="s">
        <v>1189</v>
      </c>
      <c r="C42" s="248">
        <v>2012</v>
      </c>
      <c r="D42" s="249" t="s">
        <v>1156</v>
      </c>
      <c r="E42" s="250">
        <v>500</v>
      </c>
      <c r="F42" s="251">
        <v>2</v>
      </c>
      <c r="G42" s="250">
        <f t="shared" si="0"/>
        <v>1000</v>
      </c>
      <c r="H42" s="251">
        <v>2</v>
      </c>
      <c r="I42" s="250">
        <f t="shared" si="1"/>
        <v>1000</v>
      </c>
    </row>
    <row r="43" spans="1:9">
      <c r="A43" s="249">
        <v>37</v>
      </c>
      <c r="B43" s="247" t="s">
        <v>1190</v>
      </c>
      <c r="C43" s="248">
        <v>2012</v>
      </c>
      <c r="D43" s="249" t="s">
        <v>1156</v>
      </c>
      <c r="E43" s="250">
        <v>20000</v>
      </c>
      <c r="F43" s="251">
        <v>1</v>
      </c>
      <c r="G43" s="250">
        <f t="shared" si="0"/>
        <v>20000</v>
      </c>
      <c r="H43" s="251">
        <v>1</v>
      </c>
      <c r="I43" s="250">
        <f t="shared" si="1"/>
        <v>20000</v>
      </c>
    </row>
    <row r="44" spans="1:9">
      <c r="A44" s="249">
        <v>38</v>
      </c>
      <c r="B44" s="247" t="s">
        <v>1191</v>
      </c>
      <c r="C44" s="248">
        <v>2012</v>
      </c>
      <c r="D44" s="249" t="s">
        <v>1156</v>
      </c>
      <c r="E44" s="250">
        <v>800</v>
      </c>
      <c r="F44" s="251">
        <v>2</v>
      </c>
      <c r="G44" s="250">
        <f t="shared" si="0"/>
        <v>1600</v>
      </c>
      <c r="H44" s="251">
        <v>2</v>
      </c>
      <c r="I44" s="250">
        <f t="shared" si="1"/>
        <v>1600</v>
      </c>
    </row>
    <row r="45" spans="1:9">
      <c r="A45" s="249">
        <v>39</v>
      </c>
      <c r="B45" s="247" t="s">
        <v>1192</v>
      </c>
      <c r="C45" s="248">
        <v>2012</v>
      </c>
      <c r="D45" s="249" t="s">
        <v>1156</v>
      </c>
      <c r="E45" s="250">
        <v>960</v>
      </c>
      <c r="F45" s="251">
        <v>2</v>
      </c>
      <c r="G45" s="250">
        <f t="shared" si="0"/>
        <v>1920</v>
      </c>
      <c r="H45" s="251">
        <v>2</v>
      </c>
      <c r="I45" s="250">
        <f t="shared" si="1"/>
        <v>1920</v>
      </c>
    </row>
    <row r="46" spans="1:9">
      <c r="A46" s="249">
        <v>40</v>
      </c>
      <c r="B46" s="247" t="s">
        <v>1193</v>
      </c>
      <c r="C46" s="248">
        <v>2009</v>
      </c>
      <c r="D46" s="249" t="s">
        <v>1156</v>
      </c>
      <c r="E46" s="250">
        <v>2000</v>
      </c>
      <c r="F46" s="251">
        <v>1</v>
      </c>
      <c r="G46" s="250">
        <f t="shared" si="0"/>
        <v>2000</v>
      </c>
      <c r="H46" s="251">
        <v>1</v>
      </c>
      <c r="I46" s="250">
        <f t="shared" si="1"/>
        <v>2000</v>
      </c>
    </row>
    <row r="47" spans="1:9">
      <c r="A47" s="249">
        <v>41</v>
      </c>
      <c r="B47" s="247" t="s">
        <v>1194</v>
      </c>
      <c r="C47" s="248">
        <v>2009</v>
      </c>
      <c r="D47" s="249" t="s">
        <v>1156</v>
      </c>
      <c r="E47" s="250">
        <v>1000</v>
      </c>
      <c r="F47" s="251">
        <v>4</v>
      </c>
      <c r="G47" s="250">
        <f t="shared" si="0"/>
        <v>4000</v>
      </c>
      <c r="H47" s="251">
        <v>4</v>
      </c>
      <c r="I47" s="250">
        <f t="shared" si="1"/>
        <v>4000</v>
      </c>
    </row>
    <row r="48" spans="1:9">
      <c r="A48" s="249">
        <v>42</v>
      </c>
      <c r="B48" s="247" t="s">
        <v>1195</v>
      </c>
      <c r="C48" s="248">
        <v>2011</v>
      </c>
      <c r="D48" s="249" t="s">
        <v>1156</v>
      </c>
      <c r="E48" s="250">
        <v>25000</v>
      </c>
      <c r="F48" s="251">
        <v>1</v>
      </c>
      <c r="G48" s="250">
        <f t="shared" si="0"/>
        <v>25000</v>
      </c>
      <c r="H48" s="251">
        <v>1</v>
      </c>
      <c r="I48" s="250">
        <f t="shared" si="1"/>
        <v>25000</v>
      </c>
    </row>
    <row r="49" spans="1:9">
      <c r="A49" s="249">
        <v>43</v>
      </c>
      <c r="B49" s="247" t="s">
        <v>1196</v>
      </c>
      <c r="C49" s="248">
        <v>2010</v>
      </c>
      <c r="D49" s="249" t="s">
        <v>1156</v>
      </c>
      <c r="E49" s="250">
        <v>419</v>
      </c>
      <c r="F49" s="251">
        <v>26</v>
      </c>
      <c r="G49" s="250">
        <f t="shared" si="0"/>
        <v>10894</v>
      </c>
      <c r="H49" s="251">
        <v>26</v>
      </c>
      <c r="I49" s="250">
        <f t="shared" si="1"/>
        <v>10894</v>
      </c>
    </row>
    <row r="50" spans="1:9">
      <c r="A50" s="249">
        <v>44</v>
      </c>
      <c r="B50" s="247" t="s">
        <v>1197</v>
      </c>
      <c r="C50" s="248">
        <v>1989</v>
      </c>
      <c r="D50" s="249" t="s">
        <v>1156</v>
      </c>
      <c r="E50" s="250">
        <v>200</v>
      </c>
      <c r="F50" s="251">
        <v>1</v>
      </c>
      <c r="G50" s="250">
        <f t="shared" si="0"/>
        <v>200</v>
      </c>
      <c r="H50" s="251">
        <v>1</v>
      </c>
      <c r="I50" s="250">
        <f t="shared" si="1"/>
        <v>200</v>
      </c>
    </row>
    <row r="51" spans="1:9">
      <c r="A51" s="249">
        <v>45</v>
      </c>
      <c r="B51" s="247" t="s">
        <v>1198</v>
      </c>
      <c r="C51" s="248">
        <v>2010</v>
      </c>
      <c r="D51" s="249" t="s">
        <v>1156</v>
      </c>
      <c r="E51" s="250">
        <v>1807</v>
      </c>
      <c r="F51" s="251">
        <v>3</v>
      </c>
      <c r="G51" s="250">
        <f t="shared" si="0"/>
        <v>5421</v>
      </c>
      <c r="H51" s="251">
        <v>3</v>
      </c>
      <c r="I51" s="250">
        <f t="shared" si="1"/>
        <v>5421</v>
      </c>
    </row>
    <row r="52" spans="1:9">
      <c r="A52" s="249">
        <v>46</v>
      </c>
      <c r="B52" s="247" t="s">
        <v>1199</v>
      </c>
      <c r="C52" s="248">
        <v>2010</v>
      </c>
      <c r="D52" s="249" t="s">
        <v>1156</v>
      </c>
      <c r="E52" s="250">
        <v>1000</v>
      </c>
      <c r="F52" s="251">
        <v>1</v>
      </c>
      <c r="G52" s="250">
        <f t="shared" si="0"/>
        <v>1000</v>
      </c>
      <c r="H52" s="251">
        <v>1</v>
      </c>
      <c r="I52" s="250">
        <f t="shared" si="1"/>
        <v>1000</v>
      </c>
    </row>
    <row r="53" spans="1:9">
      <c r="A53" s="249">
        <v>47</v>
      </c>
      <c r="B53" s="247" t="s">
        <v>1200</v>
      </c>
      <c r="C53" s="248">
        <v>2009</v>
      </c>
      <c r="D53" s="249" t="s">
        <v>1156</v>
      </c>
      <c r="E53" s="250">
        <v>168</v>
      </c>
      <c r="F53" s="251">
        <v>2</v>
      </c>
      <c r="G53" s="250">
        <f t="shared" si="0"/>
        <v>336</v>
      </c>
      <c r="H53" s="251">
        <v>2</v>
      </c>
      <c r="I53" s="250">
        <f t="shared" si="1"/>
        <v>336</v>
      </c>
    </row>
    <row r="54" spans="1:9">
      <c r="A54" s="249">
        <v>48</v>
      </c>
      <c r="B54" s="247" t="s">
        <v>1201</v>
      </c>
      <c r="C54" s="248">
        <v>2009</v>
      </c>
      <c r="D54" s="249" t="s">
        <v>1156</v>
      </c>
      <c r="E54" s="250">
        <v>88</v>
      </c>
      <c r="F54" s="251">
        <v>2</v>
      </c>
      <c r="G54" s="250">
        <f t="shared" si="0"/>
        <v>176</v>
      </c>
      <c r="H54" s="251">
        <v>2</v>
      </c>
      <c r="I54" s="250">
        <f t="shared" si="1"/>
        <v>176</v>
      </c>
    </row>
    <row r="55" spans="1:9">
      <c r="A55" s="249">
        <v>49</v>
      </c>
      <c r="B55" s="247" t="s">
        <v>1202</v>
      </c>
      <c r="C55" s="248">
        <v>2010</v>
      </c>
      <c r="D55" s="249" t="s">
        <v>1156</v>
      </c>
      <c r="E55" s="250">
        <v>3250</v>
      </c>
      <c r="F55" s="251">
        <v>1</v>
      </c>
      <c r="G55" s="250">
        <f t="shared" si="0"/>
        <v>3250</v>
      </c>
      <c r="H55" s="251">
        <v>1</v>
      </c>
      <c r="I55" s="250">
        <f t="shared" si="1"/>
        <v>3250</v>
      </c>
    </row>
    <row r="56" spans="1:9">
      <c r="A56" s="249">
        <v>50</v>
      </c>
      <c r="B56" s="247" t="s">
        <v>1203</v>
      </c>
      <c r="C56" s="248">
        <v>2010</v>
      </c>
      <c r="D56" s="249" t="s">
        <v>1156</v>
      </c>
      <c r="E56" s="250">
        <v>2300</v>
      </c>
      <c r="F56" s="251">
        <v>1</v>
      </c>
      <c r="G56" s="250">
        <f t="shared" si="0"/>
        <v>2300</v>
      </c>
      <c r="H56" s="251">
        <v>1</v>
      </c>
      <c r="I56" s="250">
        <f t="shared" si="1"/>
        <v>2300</v>
      </c>
    </row>
    <row r="57" spans="1:9">
      <c r="A57" s="249">
        <v>51</v>
      </c>
      <c r="B57" s="247" t="s">
        <v>1204</v>
      </c>
      <c r="C57" s="248">
        <v>2009</v>
      </c>
      <c r="D57" s="249" t="s">
        <v>1156</v>
      </c>
      <c r="E57" s="250">
        <v>650</v>
      </c>
      <c r="F57" s="251">
        <v>1</v>
      </c>
      <c r="G57" s="250">
        <f t="shared" si="0"/>
        <v>650</v>
      </c>
      <c r="H57" s="251">
        <v>1</v>
      </c>
      <c r="I57" s="250">
        <f t="shared" si="1"/>
        <v>650</v>
      </c>
    </row>
    <row r="58" spans="1:9">
      <c r="A58" s="249">
        <v>52</v>
      </c>
      <c r="B58" s="247" t="s">
        <v>1205</v>
      </c>
      <c r="C58" s="248">
        <v>2011</v>
      </c>
      <c r="D58" s="249" t="s">
        <v>1156</v>
      </c>
      <c r="E58" s="250">
        <v>1398</v>
      </c>
      <c r="F58" s="251">
        <v>3</v>
      </c>
      <c r="G58" s="250">
        <f t="shared" si="0"/>
        <v>4194</v>
      </c>
      <c r="H58" s="251">
        <v>3</v>
      </c>
      <c r="I58" s="250">
        <f t="shared" si="1"/>
        <v>4194</v>
      </c>
    </row>
    <row r="59" spans="1:9">
      <c r="A59" s="249">
        <v>53</v>
      </c>
      <c r="B59" s="247" t="s">
        <v>1206</v>
      </c>
      <c r="C59" s="248">
        <v>2010</v>
      </c>
      <c r="D59" s="249" t="s">
        <v>1156</v>
      </c>
      <c r="E59" s="250">
        <v>240</v>
      </c>
      <c r="F59" s="251">
        <v>2</v>
      </c>
      <c r="G59" s="250">
        <f t="shared" si="0"/>
        <v>480</v>
      </c>
      <c r="H59" s="251">
        <v>2</v>
      </c>
      <c r="I59" s="250">
        <f t="shared" si="1"/>
        <v>480</v>
      </c>
    </row>
    <row r="60" spans="1:9">
      <c r="A60" s="249">
        <v>54</v>
      </c>
      <c r="B60" s="247" t="s">
        <v>1207</v>
      </c>
      <c r="C60" s="248">
        <v>2009</v>
      </c>
      <c r="D60" s="249" t="s">
        <v>1156</v>
      </c>
      <c r="E60" s="250">
        <v>750</v>
      </c>
      <c r="F60" s="251">
        <v>1</v>
      </c>
      <c r="G60" s="250">
        <f t="shared" si="0"/>
        <v>750</v>
      </c>
      <c r="H60" s="251">
        <v>1</v>
      </c>
      <c r="I60" s="250">
        <f t="shared" si="1"/>
        <v>750</v>
      </c>
    </row>
    <row r="61" spans="1:9" ht="26.25">
      <c r="A61" s="249">
        <v>55</v>
      </c>
      <c r="B61" s="247" t="s">
        <v>1208</v>
      </c>
      <c r="C61" s="248">
        <v>2009</v>
      </c>
      <c r="D61" s="249" t="s">
        <v>1156</v>
      </c>
      <c r="E61" s="250">
        <v>475</v>
      </c>
      <c r="F61" s="251">
        <v>1</v>
      </c>
      <c r="G61" s="250">
        <f t="shared" si="0"/>
        <v>475</v>
      </c>
      <c r="H61" s="251">
        <v>1</v>
      </c>
      <c r="I61" s="250">
        <f t="shared" si="1"/>
        <v>475</v>
      </c>
    </row>
    <row r="62" spans="1:9">
      <c r="A62" s="249">
        <v>56</v>
      </c>
      <c r="B62" s="247" t="s">
        <v>1209</v>
      </c>
      <c r="C62" s="248">
        <v>2009</v>
      </c>
      <c r="D62" s="249" t="s">
        <v>1156</v>
      </c>
      <c r="E62" s="250">
        <v>2238</v>
      </c>
      <c r="F62" s="251">
        <v>24</v>
      </c>
      <c r="G62" s="250">
        <f t="shared" si="0"/>
        <v>53712</v>
      </c>
      <c r="H62" s="251">
        <v>24</v>
      </c>
      <c r="I62" s="250">
        <f t="shared" si="1"/>
        <v>53712</v>
      </c>
    </row>
    <row r="63" spans="1:9" ht="26.25">
      <c r="A63" s="249">
        <v>57</v>
      </c>
      <c r="B63" s="247" t="s">
        <v>1210</v>
      </c>
      <c r="C63" s="248">
        <v>2009</v>
      </c>
      <c r="D63" s="249" t="s">
        <v>1156</v>
      </c>
      <c r="E63" s="250">
        <v>8568</v>
      </c>
      <c r="F63" s="251">
        <v>14</v>
      </c>
      <c r="G63" s="250">
        <f t="shared" si="0"/>
        <v>119952</v>
      </c>
      <c r="H63" s="251">
        <v>14</v>
      </c>
      <c r="I63" s="250">
        <f t="shared" si="1"/>
        <v>119952</v>
      </c>
    </row>
    <row r="64" spans="1:9">
      <c r="A64" s="249">
        <v>58</v>
      </c>
      <c r="B64" s="247" t="s">
        <v>1211</v>
      </c>
      <c r="C64" s="248">
        <v>2010</v>
      </c>
      <c r="D64" s="249" t="s">
        <v>1156</v>
      </c>
      <c r="E64" s="250">
        <v>3160</v>
      </c>
      <c r="F64" s="251">
        <v>1</v>
      </c>
      <c r="G64" s="250">
        <f t="shared" si="0"/>
        <v>3160</v>
      </c>
      <c r="H64" s="251">
        <v>1</v>
      </c>
      <c r="I64" s="250">
        <f t="shared" si="1"/>
        <v>3160</v>
      </c>
    </row>
    <row r="65" spans="1:9">
      <c r="A65" s="249">
        <v>59</v>
      </c>
      <c r="B65" s="247" t="s">
        <v>1212</v>
      </c>
      <c r="C65" s="248">
        <v>2011</v>
      </c>
      <c r="D65" s="249" t="s">
        <v>1156</v>
      </c>
      <c r="E65" s="250">
        <v>500</v>
      </c>
      <c r="F65" s="251">
        <v>120</v>
      </c>
      <c r="G65" s="250">
        <f t="shared" si="0"/>
        <v>60000</v>
      </c>
      <c r="H65" s="251">
        <v>120</v>
      </c>
      <c r="I65" s="250">
        <f t="shared" si="1"/>
        <v>60000</v>
      </c>
    </row>
    <row r="66" spans="1:9">
      <c r="A66" s="249">
        <v>60</v>
      </c>
      <c r="B66" s="247" t="s">
        <v>1213</v>
      </c>
      <c r="C66" s="248">
        <v>2011</v>
      </c>
      <c r="D66" s="249" t="s">
        <v>1156</v>
      </c>
      <c r="E66" s="250">
        <v>350</v>
      </c>
      <c r="F66" s="251">
        <v>120</v>
      </c>
      <c r="G66" s="250">
        <f t="shared" si="0"/>
        <v>42000</v>
      </c>
      <c r="H66" s="251">
        <v>120</v>
      </c>
      <c r="I66" s="250">
        <f t="shared" si="1"/>
        <v>42000</v>
      </c>
    </row>
    <row r="67" spans="1:9">
      <c r="A67" s="249">
        <v>61</v>
      </c>
      <c r="B67" s="247" t="s">
        <v>1214</v>
      </c>
      <c r="C67" s="248">
        <v>2011</v>
      </c>
      <c r="D67" s="249" t="s">
        <v>1156</v>
      </c>
      <c r="E67" s="250">
        <v>150</v>
      </c>
      <c r="F67" s="251">
        <v>120</v>
      </c>
      <c r="G67" s="250">
        <f t="shared" si="0"/>
        <v>18000</v>
      </c>
      <c r="H67" s="251">
        <v>120</v>
      </c>
      <c r="I67" s="250">
        <f t="shared" si="1"/>
        <v>18000</v>
      </c>
    </row>
    <row r="68" spans="1:9">
      <c r="A68" s="249">
        <v>62</v>
      </c>
      <c r="B68" s="247" t="s">
        <v>1215</v>
      </c>
      <c r="C68" s="248">
        <v>2010</v>
      </c>
      <c r="D68" s="249" t="s">
        <v>1156</v>
      </c>
      <c r="E68" s="250">
        <v>15800</v>
      </c>
      <c r="F68" s="251">
        <v>14</v>
      </c>
      <c r="G68" s="250">
        <f t="shared" si="0"/>
        <v>221200</v>
      </c>
      <c r="H68" s="251">
        <v>14</v>
      </c>
      <c r="I68" s="250">
        <f t="shared" si="1"/>
        <v>221200</v>
      </c>
    </row>
    <row r="69" spans="1:9">
      <c r="A69" s="249">
        <v>63</v>
      </c>
      <c r="B69" s="247" t="s">
        <v>1216</v>
      </c>
      <c r="C69" s="248">
        <v>2010</v>
      </c>
      <c r="D69" s="249" t="s">
        <v>1156</v>
      </c>
      <c r="E69" s="250">
        <v>24600</v>
      </c>
      <c r="F69" s="251">
        <v>2</v>
      </c>
      <c r="G69" s="250">
        <f t="shared" si="0"/>
        <v>49200</v>
      </c>
      <c r="H69" s="251">
        <v>2</v>
      </c>
      <c r="I69" s="250">
        <f t="shared" si="1"/>
        <v>49200</v>
      </c>
    </row>
    <row r="70" spans="1:9">
      <c r="A70" s="249">
        <v>64</v>
      </c>
      <c r="B70" s="247" t="s">
        <v>1217</v>
      </c>
      <c r="C70" s="248">
        <v>2012</v>
      </c>
      <c r="D70" s="249" t="s">
        <v>1156</v>
      </c>
      <c r="E70" s="250">
        <v>60000</v>
      </c>
      <c r="F70" s="251">
        <v>1</v>
      </c>
      <c r="G70" s="250">
        <f t="shared" si="0"/>
        <v>60000</v>
      </c>
      <c r="H70" s="251">
        <v>1</v>
      </c>
      <c r="I70" s="250">
        <f t="shared" si="1"/>
        <v>60000</v>
      </c>
    </row>
    <row r="71" spans="1:9" ht="26.25">
      <c r="A71" s="249">
        <v>65</v>
      </c>
      <c r="B71" s="247" t="s">
        <v>1218</v>
      </c>
      <c r="C71" s="248">
        <v>2013</v>
      </c>
      <c r="D71" s="249" t="s">
        <v>1156</v>
      </c>
      <c r="E71" s="250">
        <v>248060</v>
      </c>
      <c r="F71" s="251">
        <v>1</v>
      </c>
      <c r="G71" s="250">
        <f t="shared" si="0"/>
        <v>248060</v>
      </c>
      <c r="H71" s="251">
        <v>1</v>
      </c>
      <c r="I71" s="250">
        <f t="shared" si="1"/>
        <v>248060</v>
      </c>
    </row>
    <row r="72" spans="1:9" ht="26.25">
      <c r="A72" s="249">
        <v>66</v>
      </c>
      <c r="B72" s="247" t="s">
        <v>1219</v>
      </c>
      <c r="C72" s="248">
        <v>2013</v>
      </c>
      <c r="D72" s="249" t="s">
        <v>1156</v>
      </c>
      <c r="E72" s="250">
        <v>181700</v>
      </c>
      <c r="F72" s="251">
        <v>1</v>
      </c>
      <c r="G72" s="250">
        <f t="shared" ref="G72:G135" si="2">E72*F72</f>
        <v>181700</v>
      </c>
      <c r="H72" s="251">
        <v>1</v>
      </c>
      <c r="I72" s="250">
        <f t="shared" ref="I72:I135" si="3">E72*H72</f>
        <v>181700</v>
      </c>
    </row>
    <row r="73" spans="1:9">
      <c r="A73" s="249">
        <v>67</v>
      </c>
      <c r="B73" s="247" t="s">
        <v>1220</v>
      </c>
      <c r="C73" s="248">
        <v>2014</v>
      </c>
      <c r="D73" s="249" t="s">
        <v>1156</v>
      </c>
      <c r="E73" s="250">
        <v>5760</v>
      </c>
      <c r="F73" s="251">
        <v>1</v>
      </c>
      <c r="G73" s="250">
        <f t="shared" si="2"/>
        <v>5760</v>
      </c>
      <c r="H73" s="251">
        <v>1</v>
      </c>
      <c r="I73" s="250">
        <f t="shared" si="3"/>
        <v>5760</v>
      </c>
    </row>
    <row r="74" spans="1:9">
      <c r="A74" s="249">
        <v>68</v>
      </c>
      <c r="B74" s="247" t="s">
        <v>1221</v>
      </c>
      <c r="C74" s="248">
        <v>2015</v>
      </c>
      <c r="D74" s="249" t="s">
        <v>1156</v>
      </c>
      <c r="E74" s="250">
        <v>2700</v>
      </c>
      <c r="F74" s="251">
        <v>1</v>
      </c>
      <c r="G74" s="250">
        <f t="shared" si="2"/>
        <v>2700</v>
      </c>
      <c r="H74" s="251">
        <v>1</v>
      </c>
      <c r="I74" s="250">
        <f t="shared" si="3"/>
        <v>2700</v>
      </c>
    </row>
    <row r="75" spans="1:9">
      <c r="A75" s="249">
        <v>69</v>
      </c>
      <c r="B75" s="247" t="s">
        <v>1222</v>
      </c>
      <c r="C75" s="248">
        <v>2015</v>
      </c>
      <c r="D75" s="249" t="s">
        <v>1156</v>
      </c>
      <c r="E75" s="250">
        <v>210</v>
      </c>
      <c r="F75" s="251">
        <v>3</v>
      </c>
      <c r="G75" s="250">
        <f t="shared" si="2"/>
        <v>630</v>
      </c>
      <c r="H75" s="251">
        <v>3</v>
      </c>
      <c r="I75" s="250">
        <f t="shared" si="3"/>
        <v>630</v>
      </c>
    </row>
    <row r="76" spans="1:9">
      <c r="A76" s="249">
        <v>70</v>
      </c>
      <c r="B76" s="247" t="s">
        <v>1223</v>
      </c>
      <c r="C76" s="248">
        <v>2015</v>
      </c>
      <c r="D76" s="249" t="s">
        <v>1156</v>
      </c>
      <c r="E76" s="250">
        <v>1088</v>
      </c>
      <c r="F76" s="251">
        <v>2</v>
      </c>
      <c r="G76" s="250">
        <f t="shared" si="2"/>
        <v>2176</v>
      </c>
      <c r="H76" s="251">
        <v>2</v>
      </c>
      <c r="I76" s="250">
        <f t="shared" si="3"/>
        <v>2176</v>
      </c>
    </row>
    <row r="77" spans="1:9">
      <c r="A77" s="249">
        <v>71</v>
      </c>
      <c r="B77" s="247" t="s">
        <v>1224</v>
      </c>
      <c r="C77" s="248">
        <v>2014</v>
      </c>
      <c r="D77" s="249" t="s">
        <v>1156</v>
      </c>
      <c r="E77" s="250">
        <v>960</v>
      </c>
      <c r="F77" s="251">
        <v>3</v>
      </c>
      <c r="G77" s="250">
        <f t="shared" si="2"/>
        <v>2880</v>
      </c>
      <c r="H77" s="251">
        <v>3</v>
      </c>
      <c r="I77" s="250">
        <f t="shared" si="3"/>
        <v>2880</v>
      </c>
    </row>
    <row r="78" spans="1:9" ht="26.25">
      <c r="A78" s="249">
        <v>72</v>
      </c>
      <c r="B78" s="247" t="s">
        <v>1225</v>
      </c>
      <c r="C78" s="248">
        <v>2014</v>
      </c>
      <c r="D78" s="249" t="s">
        <v>1156</v>
      </c>
      <c r="E78" s="250">
        <v>4345</v>
      </c>
      <c r="F78" s="251">
        <v>2</v>
      </c>
      <c r="G78" s="250">
        <f t="shared" si="2"/>
        <v>8690</v>
      </c>
      <c r="H78" s="251">
        <v>2</v>
      </c>
      <c r="I78" s="250">
        <f t="shared" si="3"/>
        <v>8690</v>
      </c>
    </row>
    <row r="79" spans="1:9">
      <c r="A79" s="249">
        <v>73</v>
      </c>
      <c r="B79" s="247" t="s">
        <v>1226</v>
      </c>
      <c r="C79" s="248">
        <v>2009</v>
      </c>
      <c r="D79" s="249" t="s">
        <v>1156</v>
      </c>
      <c r="E79" s="250">
        <v>700</v>
      </c>
      <c r="F79" s="251">
        <v>6</v>
      </c>
      <c r="G79" s="250">
        <f t="shared" si="2"/>
        <v>4200</v>
      </c>
      <c r="H79" s="251">
        <v>6</v>
      </c>
      <c r="I79" s="250">
        <f t="shared" si="3"/>
        <v>4200</v>
      </c>
    </row>
    <row r="80" spans="1:9">
      <c r="A80" s="249">
        <v>74</v>
      </c>
      <c r="B80" s="247" t="s">
        <v>1227</v>
      </c>
      <c r="C80" s="248">
        <v>2015</v>
      </c>
      <c r="D80" s="249" t="s">
        <v>1156</v>
      </c>
      <c r="E80" s="250">
        <v>2580</v>
      </c>
      <c r="F80" s="251">
        <v>1</v>
      </c>
      <c r="G80" s="250">
        <f t="shared" si="2"/>
        <v>2580</v>
      </c>
      <c r="H80" s="251">
        <v>1</v>
      </c>
      <c r="I80" s="250">
        <f t="shared" si="3"/>
        <v>2580</v>
      </c>
    </row>
    <row r="81" spans="1:9">
      <c r="A81" s="249">
        <v>75</v>
      </c>
      <c r="B81" s="247" t="s">
        <v>1228</v>
      </c>
      <c r="C81" s="248">
        <v>2015</v>
      </c>
      <c r="D81" s="249" t="s">
        <v>1156</v>
      </c>
      <c r="E81" s="250">
        <v>480</v>
      </c>
      <c r="F81" s="251">
        <v>1</v>
      </c>
      <c r="G81" s="250">
        <f t="shared" si="2"/>
        <v>480</v>
      </c>
      <c r="H81" s="251">
        <v>1</v>
      </c>
      <c r="I81" s="250">
        <f t="shared" si="3"/>
        <v>480</v>
      </c>
    </row>
    <row r="82" spans="1:9">
      <c r="A82" s="249">
        <v>76</v>
      </c>
      <c r="B82" s="247" t="s">
        <v>1229</v>
      </c>
      <c r="C82" s="248">
        <v>2012</v>
      </c>
      <c r="D82" s="249" t="s">
        <v>1156</v>
      </c>
      <c r="E82" s="250">
        <v>1500</v>
      </c>
      <c r="F82" s="251">
        <v>2</v>
      </c>
      <c r="G82" s="250">
        <f t="shared" si="2"/>
        <v>3000</v>
      </c>
      <c r="H82" s="251">
        <v>2</v>
      </c>
      <c r="I82" s="250">
        <f t="shared" si="3"/>
        <v>3000</v>
      </c>
    </row>
    <row r="83" spans="1:9" ht="26.25">
      <c r="A83" s="249">
        <v>77</v>
      </c>
      <c r="B83" s="247" t="s">
        <v>1230</v>
      </c>
      <c r="C83" s="248">
        <v>2014</v>
      </c>
      <c r="D83" s="249" t="s">
        <v>1156</v>
      </c>
      <c r="E83" s="250">
        <v>114550</v>
      </c>
      <c r="F83" s="251">
        <v>1</v>
      </c>
      <c r="G83" s="250">
        <f t="shared" si="2"/>
        <v>114550</v>
      </c>
      <c r="H83" s="251">
        <v>1</v>
      </c>
      <c r="I83" s="250">
        <f t="shared" si="3"/>
        <v>114550</v>
      </c>
    </row>
    <row r="84" spans="1:9">
      <c r="A84" s="249">
        <v>78</v>
      </c>
      <c r="B84" s="247" t="s">
        <v>1231</v>
      </c>
      <c r="C84" s="248">
        <v>2014</v>
      </c>
      <c r="D84" s="249" t="s">
        <v>1156</v>
      </c>
      <c r="E84" s="250">
        <v>142200</v>
      </c>
      <c r="F84" s="251">
        <v>1</v>
      </c>
      <c r="G84" s="250">
        <f t="shared" si="2"/>
        <v>142200</v>
      </c>
      <c r="H84" s="251">
        <v>1</v>
      </c>
      <c r="I84" s="250">
        <f t="shared" si="3"/>
        <v>142200</v>
      </c>
    </row>
    <row r="85" spans="1:9">
      <c r="A85" s="249">
        <v>79</v>
      </c>
      <c r="B85" s="247" t="s">
        <v>57</v>
      </c>
      <c r="C85" s="248">
        <v>2014</v>
      </c>
      <c r="D85" s="249" t="s">
        <v>1156</v>
      </c>
      <c r="E85" s="250">
        <v>137460</v>
      </c>
      <c r="F85" s="251">
        <v>1</v>
      </c>
      <c r="G85" s="250">
        <f t="shared" si="2"/>
        <v>137460</v>
      </c>
      <c r="H85" s="251">
        <v>1</v>
      </c>
      <c r="I85" s="250">
        <f t="shared" si="3"/>
        <v>137460</v>
      </c>
    </row>
    <row r="86" spans="1:9">
      <c r="A86" s="249">
        <v>80</v>
      </c>
      <c r="B86" s="247" t="s">
        <v>1232</v>
      </c>
      <c r="C86" s="248">
        <v>2014</v>
      </c>
      <c r="D86" s="249" t="s">
        <v>1156</v>
      </c>
      <c r="E86" s="250">
        <v>3527859</v>
      </c>
      <c r="F86" s="251">
        <v>1</v>
      </c>
      <c r="G86" s="250">
        <f t="shared" si="2"/>
        <v>3527859</v>
      </c>
      <c r="H86" s="251">
        <v>1</v>
      </c>
      <c r="I86" s="250">
        <f t="shared" si="3"/>
        <v>3527859</v>
      </c>
    </row>
    <row r="87" spans="1:9" ht="26.25">
      <c r="A87" s="249">
        <v>81</v>
      </c>
      <c r="B87" s="247" t="s">
        <v>1233</v>
      </c>
      <c r="C87" s="248">
        <v>2015</v>
      </c>
      <c r="D87" s="249" t="s">
        <v>1156</v>
      </c>
      <c r="E87" s="250">
        <v>11880</v>
      </c>
      <c r="F87" s="251">
        <v>4</v>
      </c>
      <c r="G87" s="250">
        <f t="shared" si="2"/>
        <v>47520</v>
      </c>
      <c r="H87" s="251">
        <v>4</v>
      </c>
      <c r="I87" s="250">
        <f t="shared" si="3"/>
        <v>47520</v>
      </c>
    </row>
    <row r="88" spans="1:9">
      <c r="A88" s="249">
        <v>82</v>
      </c>
      <c r="B88" s="247" t="s">
        <v>1234</v>
      </c>
      <c r="C88" s="248">
        <v>2015</v>
      </c>
      <c r="D88" s="249" t="s">
        <v>1156</v>
      </c>
      <c r="E88" s="250">
        <v>7663</v>
      </c>
      <c r="F88" s="251">
        <v>4</v>
      </c>
      <c r="G88" s="250">
        <f t="shared" si="2"/>
        <v>30652</v>
      </c>
      <c r="H88" s="251">
        <v>4</v>
      </c>
      <c r="I88" s="250">
        <f t="shared" si="3"/>
        <v>30652</v>
      </c>
    </row>
    <row r="89" spans="1:9">
      <c r="A89" s="249">
        <v>83</v>
      </c>
      <c r="B89" s="247" t="s">
        <v>1235</v>
      </c>
      <c r="C89" s="248">
        <v>2015</v>
      </c>
      <c r="D89" s="249" t="s">
        <v>1156</v>
      </c>
      <c r="E89" s="250">
        <v>4680</v>
      </c>
      <c r="F89" s="251">
        <v>1</v>
      </c>
      <c r="G89" s="250">
        <f t="shared" si="2"/>
        <v>4680</v>
      </c>
      <c r="H89" s="251">
        <v>1</v>
      </c>
      <c r="I89" s="250">
        <f t="shared" si="3"/>
        <v>4680</v>
      </c>
    </row>
    <row r="90" spans="1:9">
      <c r="A90" s="249">
        <v>84</v>
      </c>
      <c r="B90" s="247" t="s">
        <v>1236</v>
      </c>
      <c r="C90" s="248">
        <v>2015</v>
      </c>
      <c r="D90" s="249" t="s">
        <v>1156</v>
      </c>
      <c r="E90" s="250">
        <v>6000</v>
      </c>
      <c r="F90" s="251">
        <v>1</v>
      </c>
      <c r="G90" s="250">
        <f t="shared" si="2"/>
        <v>6000</v>
      </c>
      <c r="H90" s="251">
        <v>1</v>
      </c>
      <c r="I90" s="250">
        <f t="shared" si="3"/>
        <v>6000</v>
      </c>
    </row>
    <row r="91" spans="1:9">
      <c r="A91" s="249">
        <v>85</v>
      </c>
      <c r="B91" s="247" t="s">
        <v>1237</v>
      </c>
      <c r="C91" s="248">
        <v>2015</v>
      </c>
      <c r="D91" s="249" t="s">
        <v>1156</v>
      </c>
      <c r="E91" s="250">
        <v>1800</v>
      </c>
      <c r="F91" s="251">
        <v>2</v>
      </c>
      <c r="G91" s="250">
        <f t="shared" si="2"/>
        <v>3600</v>
      </c>
      <c r="H91" s="251">
        <v>2</v>
      </c>
      <c r="I91" s="250">
        <f t="shared" si="3"/>
        <v>3600</v>
      </c>
    </row>
    <row r="92" spans="1:9">
      <c r="A92" s="249">
        <v>86</v>
      </c>
      <c r="B92" s="247" t="s">
        <v>1238</v>
      </c>
      <c r="C92" s="248">
        <v>2015</v>
      </c>
      <c r="D92" s="249" t="s">
        <v>1156</v>
      </c>
      <c r="E92" s="250">
        <v>360</v>
      </c>
      <c r="F92" s="251">
        <v>33</v>
      </c>
      <c r="G92" s="250">
        <f t="shared" si="2"/>
        <v>11880</v>
      </c>
      <c r="H92" s="251">
        <v>33</v>
      </c>
      <c r="I92" s="250">
        <f t="shared" si="3"/>
        <v>11880</v>
      </c>
    </row>
    <row r="93" spans="1:9">
      <c r="A93" s="249">
        <v>87</v>
      </c>
      <c r="B93" s="247" t="s">
        <v>1239</v>
      </c>
      <c r="C93" s="248">
        <v>2015</v>
      </c>
      <c r="D93" s="249" t="s">
        <v>1156</v>
      </c>
      <c r="E93" s="250">
        <v>360</v>
      </c>
      <c r="F93" s="251">
        <v>40</v>
      </c>
      <c r="G93" s="250">
        <f t="shared" si="2"/>
        <v>14400</v>
      </c>
      <c r="H93" s="251">
        <v>40</v>
      </c>
      <c r="I93" s="250">
        <f t="shared" si="3"/>
        <v>14400</v>
      </c>
    </row>
    <row r="94" spans="1:9">
      <c r="A94" s="249">
        <v>88</v>
      </c>
      <c r="B94" s="247" t="s">
        <v>1240</v>
      </c>
      <c r="C94" s="248">
        <v>2015</v>
      </c>
      <c r="D94" s="249" t="s">
        <v>1156</v>
      </c>
      <c r="E94" s="250">
        <v>240</v>
      </c>
      <c r="F94" s="251">
        <v>60</v>
      </c>
      <c r="G94" s="250">
        <f t="shared" si="2"/>
        <v>14400</v>
      </c>
      <c r="H94" s="251">
        <v>60</v>
      </c>
      <c r="I94" s="250">
        <f t="shared" si="3"/>
        <v>14400</v>
      </c>
    </row>
    <row r="95" spans="1:9">
      <c r="A95" s="249">
        <v>89</v>
      </c>
      <c r="B95" s="247" t="s">
        <v>1241</v>
      </c>
      <c r="C95" s="248">
        <v>2015</v>
      </c>
      <c r="D95" s="249" t="s">
        <v>1156</v>
      </c>
      <c r="E95" s="250">
        <v>180</v>
      </c>
      <c r="F95" s="251">
        <v>60</v>
      </c>
      <c r="G95" s="250">
        <f t="shared" si="2"/>
        <v>10800</v>
      </c>
      <c r="H95" s="251">
        <v>60</v>
      </c>
      <c r="I95" s="250">
        <f t="shared" si="3"/>
        <v>10800</v>
      </c>
    </row>
    <row r="96" spans="1:9">
      <c r="A96" s="249">
        <v>90</v>
      </c>
      <c r="B96" s="247" t="s">
        <v>1242</v>
      </c>
      <c r="C96" s="248">
        <v>2015</v>
      </c>
      <c r="D96" s="249" t="s">
        <v>1156</v>
      </c>
      <c r="E96" s="250">
        <v>300</v>
      </c>
      <c r="F96" s="251">
        <v>59</v>
      </c>
      <c r="G96" s="250">
        <f t="shared" si="2"/>
        <v>17700</v>
      </c>
      <c r="H96" s="251">
        <v>59</v>
      </c>
      <c r="I96" s="250">
        <f t="shared" si="3"/>
        <v>17700</v>
      </c>
    </row>
    <row r="97" spans="1:9">
      <c r="A97" s="249">
        <v>91</v>
      </c>
      <c r="B97" s="247" t="s">
        <v>1236</v>
      </c>
      <c r="C97" s="248">
        <v>2015</v>
      </c>
      <c r="D97" s="249" t="s">
        <v>1156</v>
      </c>
      <c r="E97" s="250">
        <v>720</v>
      </c>
      <c r="F97" s="251">
        <v>5</v>
      </c>
      <c r="G97" s="250">
        <f t="shared" si="2"/>
        <v>3600</v>
      </c>
      <c r="H97" s="251">
        <v>5</v>
      </c>
      <c r="I97" s="250">
        <f t="shared" si="3"/>
        <v>3600</v>
      </c>
    </row>
    <row r="98" spans="1:9">
      <c r="A98" s="249">
        <v>92</v>
      </c>
      <c r="B98" s="247" t="s">
        <v>1243</v>
      </c>
      <c r="C98" s="248">
        <v>2015</v>
      </c>
      <c r="D98" s="249" t="s">
        <v>1156</v>
      </c>
      <c r="E98" s="250">
        <v>1380</v>
      </c>
      <c r="F98" s="251">
        <v>1</v>
      </c>
      <c r="G98" s="250">
        <f t="shared" si="2"/>
        <v>1380</v>
      </c>
      <c r="H98" s="251">
        <v>1</v>
      </c>
      <c r="I98" s="250">
        <f t="shared" si="3"/>
        <v>1380</v>
      </c>
    </row>
    <row r="99" spans="1:9" ht="26.25">
      <c r="A99" s="249">
        <v>93</v>
      </c>
      <c r="B99" s="247" t="s">
        <v>1244</v>
      </c>
      <c r="C99" s="248">
        <v>2015</v>
      </c>
      <c r="D99" s="249" t="s">
        <v>1156</v>
      </c>
      <c r="E99" s="250">
        <v>720</v>
      </c>
      <c r="F99" s="251">
        <v>5</v>
      </c>
      <c r="G99" s="250">
        <f t="shared" si="2"/>
        <v>3600</v>
      </c>
      <c r="H99" s="251">
        <v>5</v>
      </c>
      <c r="I99" s="250">
        <f t="shared" si="3"/>
        <v>3600</v>
      </c>
    </row>
    <row r="100" spans="1:9" ht="26.25">
      <c r="A100" s="249">
        <v>94</v>
      </c>
      <c r="B100" s="247" t="s">
        <v>1245</v>
      </c>
      <c r="C100" s="248">
        <v>2015</v>
      </c>
      <c r="D100" s="249" t="s">
        <v>1156</v>
      </c>
      <c r="E100" s="250">
        <v>900</v>
      </c>
      <c r="F100" s="251">
        <v>1</v>
      </c>
      <c r="G100" s="250">
        <f t="shared" si="2"/>
        <v>900</v>
      </c>
      <c r="H100" s="251">
        <v>1</v>
      </c>
      <c r="I100" s="250">
        <f t="shared" si="3"/>
        <v>900</v>
      </c>
    </row>
    <row r="101" spans="1:9" ht="39">
      <c r="A101" s="249">
        <v>95</v>
      </c>
      <c r="B101" s="247" t="s">
        <v>1246</v>
      </c>
      <c r="C101" s="248">
        <v>2015</v>
      </c>
      <c r="D101" s="249" t="s">
        <v>1156</v>
      </c>
      <c r="E101" s="250">
        <v>1080</v>
      </c>
      <c r="F101" s="251">
        <v>1</v>
      </c>
      <c r="G101" s="250">
        <f t="shared" si="2"/>
        <v>1080</v>
      </c>
      <c r="H101" s="251">
        <v>1</v>
      </c>
      <c r="I101" s="250">
        <f t="shared" si="3"/>
        <v>1080</v>
      </c>
    </row>
    <row r="102" spans="1:9">
      <c r="A102" s="249">
        <v>96</v>
      </c>
      <c r="B102" s="247" t="s">
        <v>1242</v>
      </c>
      <c r="C102" s="248">
        <v>2015</v>
      </c>
      <c r="D102" s="249" t="s">
        <v>1156</v>
      </c>
      <c r="E102" s="250">
        <v>360</v>
      </c>
      <c r="F102" s="251">
        <v>3</v>
      </c>
      <c r="G102" s="250">
        <f t="shared" si="2"/>
        <v>1080</v>
      </c>
      <c r="H102" s="251">
        <v>3</v>
      </c>
      <c r="I102" s="250">
        <f t="shared" si="3"/>
        <v>1080</v>
      </c>
    </row>
    <row r="103" spans="1:9">
      <c r="A103" s="249">
        <v>97</v>
      </c>
      <c r="B103" s="247" t="s">
        <v>1247</v>
      </c>
      <c r="C103" s="248">
        <v>2015</v>
      </c>
      <c r="D103" s="249" t="s">
        <v>1156</v>
      </c>
      <c r="E103" s="250">
        <v>660</v>
      </c>
      <c r="F103" s="251">
        <v>1</v>
      </c>
      <c r="G103" s="250">
        <f t="shared" si="2"/>
        <v>660</v>
      </c>
      <c r="H103" s="251">
        <v>1</v>
      </c>
      <c r="I103" s="250">
        <f t="shared" si="3"/>
        <v>660</v>
      </c>
    </row>
    <row r="104" spans="1:9">
      <c r="A104" s="249">
        <v>98</v>
      </c>
      <c r="B104" s="247" t="s">
        <v>1248</v>
      </c>
      <c r="C104" s="248">
        <v>2015</v>
      </c>
      <c r="D104" s="249" t="s">
        <v>1156</v>
      </c>
      <c r="E104" s="250">
        <v>360</v>
      </c>
      <c r="F104" s="251">
        <v>1</v>
      </c>
      <c r="G104" s="250">
        <f t="shared" si="2"/>
        <v>360</v>
      </c>
      <c r="H104" s="251">
        <v>1</v>
      </c>
      <c r="I104" s="250">
        <f t="shared" si="3"/>
        <v>360</v>
      </c>
    </row>
    <row r="105" spans="1:9">
      <c r="A105" s="249">
        <v>99</v>
      </c>
      <c r="B105" s="247" t="s">
        <v>1249</v>
      </c>
      <c r="C105" s="248">
        <v>2015</v>
      </c>
      <c r="D105" s="249" t="s">
        <v>1156</v>
      </c>
      <c r="E105" s="250">
        <v>420</v>
      </c>
      <c r="F105" s="251">
        <v>1</v>
      </c>
      <c r="G105" s="250">
        <f t="shared" si="2"/>
        <v>420</v>
      </c>
      <c r="H105" s="251">
        <v>1</v>
      </c>
      <c r="I105" s="250">
        <f t="shared" si="3"/>
        <v>420</v>
      </c>
    </row>
    <row r="106" spans="1:9">
      <c r="A106" s="249">
        <v>100</v>
      </c>
      <c r="B106" s="247" t="s">
        <v>1250</v>
      </c>
      <c r="C106" s="248">
        <v>2015</v>
      </c>
      <c r="D106" s="249" t="s">
        <v>1156</v>
      </c>
      <c r="E106" s="250">
        <v>360</v>
      </c>
      <c r="F106" s="251">
        <v>1</v>
      </c>
      <c r="G106" s="250">
        <f t="shared" si="2"/>
        <v>360</v>
      </c>
      <c r="H106" s="251">
        <v>1</v>
      </c>
      <c r="I106" s="250">
        <f t="shared" si="3"/>
        <v>360</v>
      </c>
    </row>
    <row r="107" spans="1:9">
      <c r="A107" s="249">
        <v>101</v>
      </c>
      <c r="B107" s="247" t="s">
        <v>1251</v>
      </c>
      <c r="C107" s="248">
        <v>2015</v>
      </c>
      <c r="D107" s="249" t="s">
        <v>1156</v>
      </c>
      <c r="E107" s="250">
        <v>3300</v>
      </c>
      <c r="F107" s="251">
        <v>1</v>
      </c>
      <c r="G107" s="250">
        <f t="shared" si="2"/>
        <v>3300</v>
      </c>
      <c r="H107" s="251">
        <v>1</v>
      </c>
      <c r="I107" s="250">
        <f t="shared" si="3"/>
        <v>3300</v>
      </c>
    </row>
    <row r="108" spans="1:9" ht="26.25">
      <c r="A108" s="249">
        <v>102</v>
      </c>
      <c r="B108" s="247" t="s">
        <v>1252</v>
      </c>
      <c r="C108" s="248">
        <v>2015</v>
      </c>
      <c r="D108" s="249" t="s">
        <v>1156</v>
      </c>
      <c r="E108" s="250">
        <v>1080</v>
      </c>
      <c r="F108" s="251">
        <v>10</v>
      </c>
      <c r="G108" s="250">
        <f t="shared" si="2"/>
        <v>10800</v>
      </c>
      <c r="H108" s="251">
        <v>10</v>
      </c>
      <c r="I108" s="250">
        <f t="shared" si="3"/>
        <v>10800</v>
      </c>
    </row>
    <row r="109" spans="1:9" ht="26.25">
      <c r="A109" s="249">
        <v>103</v>
      </c>
      <c r="B109" s="247" t="s">
        <v>1253</v>
      </c>
      <c r="C109" s="248">
        <v>2015</v>
      </c>
      <c r="D109" s="249" t="s">
        <v>1156</v>
      </c>
      <c r="E109" s="250">
        <v>4200</v>
      </c>
      <c r="F109" s="251">
        <v>2</v>
      </c>
      <c r="G109" s="250">
        <f t="shared" si="2"/>
        <v>8400</v>
      </c>
      <c r="H109" s="251">
        <v>2</v>
      </c>
      <c r="I109" s="250">
        <f t="shared" si="3"/>
        <v>8400</v>
      </c>
    </row>
    <row r="110" spans="1:9" ht="26.25">
      <c r="A110" s="249">
        <v>104</v>
      </c>
      <c r="B110" s="247" t="s">
        <v>1254</v>
      </c>
      <c r="C110" s="248">
        <v>2015</v>
      </c>
      <c r="D110" s="249" t="s">
        <v>1156</v>
      </c>
      <c r="E110" s="250">
        <v>360</v>
      </c>
      <c r="F110" s="251">
        <v>1</v>
      </c>
      <c r="G110" s="250">
        <f t="shared" si="2"/>
        <v>360</v>
      </c>
      <c r="H110" s="251">
        <v>1</v>
      </c>
      <c r="I110" s="250">
        <f t="shared" si="3"/>
        <v>360</v>
      </c>
    </row>
    <row r="111" spans="1:9">
      <c r="A111" s="249">
        <v>105</v>
      </c>
      <c r="B111" s="247" t="s">
        <v>1255</v>
      </c>
      <c r="C111" s="248">
        <v>2013</v>
      </c>
      <c r="D111" s="249" t="s">
        <v>1156</v>
      </c>
      <c r="E111" s="250">
        <v>3360</v>
      </c>
      <c r="F111" s="251">
        <v>1</v>
      </c>
      <c r="G111" s="250">
        <f t="shared" si="2"/>
        <v>3360</v>
      </c>
      <c r="H111" s="251">
        <v>1</v>
      </c>
      <c r="I111" s="250">
        <f t="shared" si="3"/>
        <v>3360</v>
      </c>
    </row>
    <row r="112" spans="1:9">
      <c r="A112" s="249">
        <v>106</v>
      </c>
      <c r="B112" s="247" t="s">
        <v>1256</v>
      </c>
      <c r="C112" s="248">
        <v>2016</v>
      </c>
      <c r="D112" s="249" t="s">
        <v>1156</v>
      </c>
      <c r="E112" s="250">
        <v>256</v>
      </c>
      <c r="F112" s="251">
        <v>60</v>
      </c>
      <c r="G112" s="250">
        <f t="shared" si="2"/>
        <v>15360</v>
      </c>
      <c r="H112" s="251">
        <v>60</v>
      </c>
      <c r="I112" s="250">
        <f t="shared" si="3"/>
        <v>15360</v>
      </c>
    </row>
    <row r="113" spans="1:9">
      <c r="A113" s="249">
        <v>107</v>
      </c>
      <c r="B113" s="247" t="s">
        <v>1257</v>
      </c>
      <c r="C113" s="248">
        <v>2016</v>
      </c>
      <c r="D113" s="249" t="s">
        <v>1156</v>
      </c>
      <c r="E113" s="250">
        <v>13248</v>
      </c>
      <c r="F113" s="251">
        <v>2</v>
      </c>
      <c r="G113" s="250">
        <f t="shared" si="2"/>
        <v>26496</v>
      </c>
      <c r="H113" s="251">
        <v>2</v>
      </c>
      <c r="I113" s="250">
        <f t="shared" si="3"/>
        <v>26496</v>
      </c>
    </row>
    <row r="114" spans="1:9">
      <c r="A114" s="249">
        <v>108</v>
      </c>
      <c r="B114" s="247" t="s">
        <v>748</v>
      </c>
      <c r="C114" s="248">
        <v>2016</v>
      </c>
      <c r="D114" s="249" t="s">
        <v>1156</v>
      </c>
      <c r="E114" s="250">
        <v>4800</v>
      </c>
      <c r="F114" s="251">
        <v>60</v>
      </c>
      <c r="G114" s="250">
        <f t="shared" si="2"/>
        <v>288000</v>
      </c>
      <c r="H114" s="251">
        <v>60</v>
      </c>
      <c r="I114" s="250">
        <f t="shared" si="3"/>
        <v>288000</v>
      </c>
    </row>
    <row r="115" spans="1:9">
      <c r="A115" s="249">
        <v>109</v>
      </c>
      <c r="B115" s="247" t="s">
        <v>1258</v>
      </c>
      <c r="C115" s="248">
        <v>2016</v>
      </c>
      <c r="D115" s="249" t="s">
        <v>1156</v>
      </c>
      <c r="E115" s="250">
        <v>2560</v>
      </c>
      <c r="F115" s="251">
        <v>60</v>
      </c>
      <c r="G115" s="250">
        <f t="shared" si="2"/>
        <v>153600</v>
      </c>
      <c r="H115" s="251">
        <v>60</v>
      </c>
      <c r="I115" s="250">
        <f t="shared" si="3"/>
        <v>153600</v>
      </c>
    </row>
    <row r="116" spans="1:9">
      <c r="A116" s="249">
        <v>110</v>
      </c>
      <c r="B116" s="247" t="s">
        <v>1187</v>
      </c>
      <c r="C116" s="248">
        <v>2016</v>
      </c>
      <c r="D116" s="249" t="s">
        <v>1156</v>
      </c>
      <c r="E116" s="250">
        <v>1280</v>
      </c>
      <c r="F116" s="251">
        <v>60</v>
      </c>
      <c r="G116" s="250">
        <f t="shared" si="2"/>
        <v>76800</v>
      </c>
      <c r="H116" s="251">
        <v>60</v>
      </c>
      <c r="I116" s="250">
        <f t="shared" si="3"/>
        <v>76800</v>
      </c>
    </row>
    <row r="117" spans="1:9" ht="39">
      <c r="A117" s="249">
        <v>111</v>
      </c>
      <c r="B117" s="247" t="s">
        <v>1259</v>
      </c>
      <c r="C117" s="248">
        <v>2016</v>
      </c>
      <c r="D117" s="254" t="s">
        <v>1260</v>
      </c>
      <c r="E117" s="250">
        <v>2240</v>
      </c>
      <c r="F117" s="251">
        <v>60</v>
      </c>
      <c r="G117" s="250">
        <f t="shared" si="2"/>
        <v>134400</v>
      </c>
      <c r="H117" s="251">
        <v>60</v>
      </c>
      <c r="I117" s="250">
        <f t="shared" si="3"/>
        <v>134400</v>
      </c>
    </row>
    <row r="118" spans="1:9" ht="24.75">
      <c r="A118" s="249">
        <v>112</v>
      </c>
      <c r="B118" s="247" t="s">
        <v>1261</v>
      </c>
      <c r="C118" s="248">
        <v>2016</v>
      </c>
      <c r="D118" s="249" t="s">
        <v>1156</v>
      </c>
      <c r="E118" s="250">
        <v>139040</v>
      </c>
      <c r="F118" s="251">
        <v>1</v>
      </c>
      <c r="G118" s="250">
        <f t="shared" si="2"/>
        <v>139040</v>
      </c>
      <c r="H118" s="251">
        <v>1</v>
      </c>
      <c r="I118" s="250">
        <f t="shared" si="3"/>
        <v>139040</v>
      </c>
    </row>
    <row r="119" spans="1:9">
      <c r="A119" s="249">
        <v>113</v>
      </c>
      <c r="B119" s="247" t="s">
        <v>1262</v>
      </c>
      <c r="C119" s="248">
        <v>2016</v>
      </c>
      <c r="D119" s="249" t="s">
        <v>1156</v>
      </c>
      <c r="E119" s="250">
        <v>224</v>
      </c>
      <c r="F119" s="251">
        <v>4</v>
      </c>
      <c r="G119" s="250">
        <f t="shared" si="2"/>
        <v>896</v>
      </c>
      <c r="H119" s="251">
        <v>4</v>
      </c>
      <c r="I119" s="250">
        <f t="shared" si="3"/>
        <v>896</v>
      </c>
    </row>
    <row r="120" spans="1:9" ht="26.25">
      <c r="A120" s="249">
        <v>114</v>
      </c>
      <c r="B120" s="247" t="s">
        <v>1263</v>
      </c>
      <c r="C120" s="248">
        <v>2016</v>
      </c>
      <c r="D120" s="249" t="s">
        <v>1156</v>
      </c>
      <c r="E120" s="250">
        <v>640</v>
      </c>
      <c r="F120" s="251">
        <v>1</v>
      </c>
      <c r="G120" s="250">
        <f t="shared" si="2"/>
        <v>640</v>
      </c>
      <c r="H120" s="251">
        <v>1</v>
      </c>
      <c r="I120" s="250">
        <f t="shared" si="3"/>
        <v>640</v>
      </c>
    </row>
    <row r="121" spans="1:9" ht="26.25">
      <c r="A121" s="249">
        <v>115</v>
      </c>
      <c r="B121" s="247" t="s">
        <v>1264</v>
      </c>
      <c r="C121" s="248">
        <v>2016</v>
      </c>
      <c r="D121" s="249" t="s">
        <v>1156</v>
      </c>
      <c r="E121" s="250">
        <v>2496</v>
      </c>
      <c r="F121" s="251">
        <v>1</v>
      </c>
      <c r="G121" s="250">
        <f t="shared" si="2"/>
        <v>2496</v>
      </c>
      <c r="H121" s="251">
        <v>1</v>
      </c>
      <c r="I121" s="250">
        <f t="shared" si="3"/>
        <v>2496</v>
      </c>
    </row>
    <row r="122" spans="1:9">
      <c r="A122" s="249">
        <v>116</v>
      </c>
      <c r="B122" s="247" t="s">
        <v>1265</v>
      </c>
      <c r="C122" s="248">
        <v>2016</v>
      </c>
      <c r="D122" s="249" t="s">
        <v>1156</v>
      </c>
      <c r="E122" s="250">
        <v>1024</v>
      </c>
      <c r="F122" s="251">
        <v>2</v>
      </c>
      <c r="G122" s="250">
        <f t="shared" si="2"/>
        <v>2048</v>
      </c>
      <c r="H122" s="251">
        <v>2</v>
      </c>
      <c r="I122" s="250">
        <f t="shared" si="3"/>
        <v>2048</v>
      </c>
    </row>
    <row r="123" spans="1:9">
      <c r="A123" s="249">
        <v>117</v>
      </c>
      <c r="B123" s="247" t="s">
        <v>1266</v>
      </c>
      <c r="C123" s="248">
        <v>2016</v>
      </c>
      <c r="D123" s="249" t="s">
        <v>1156</v>
      </c>
      <c r="E123" s="250">
        <v>224</v>
      </c>
      <c r="F123" s="251">
        <v>2</v>
      </c>
      <c r="G123" s="250">
        <f t="shared" si="2"/>
        <v>448</v>
      </c>
      <c r="H123" s="251">
        <v>2</v>
      </c>
      <c r="I123" s="250">
        <f t="shared" si="3"/>
        <v>448</v>
      </c>
    </row>
    <row r="124" spans="1:9">
      <c r="A124" s="249">
        <v>118</v>
      </c>
      <c r="B124" s="247" t="s">
        <v>1267</v>
      </c>
      <c r="C124" s="248">
        <v>2016</v>
      </c>
      <c r="D124" s="249" t="s">
        <v>1156</v>
      </c>
      <c r="E124" s="250">
        <v>1580</v>
      </c>
      <c r="F124" s="251">
        <v>2</v>
      </c>
      <c r="G124" s="250">
        <f t="shared" si="2"/>
        <v>3160</v>
      </c>
      <c r="H124" s="251">
        <v>2</v>
      </c>
      <c r="I124" s="250">
        <f t="shared" si="3"/>
        <v>3160</v>
      </c>
    </row>
    <row r="125" spans="1:9" ht="26.25">
      <c r="A125" s="249">
        <v>119</v>
      </c>
      <c r="B125" s="247" t="s">
        <v>1268</v>
      </c>
      <c r="C125" s="248">
        <v>2016</v>
      </c>
      <c r="D125" s="249" t="s">
        <v>1156</v>
      </c>
      <c r="E125" s="250">
        <v>34563</v>
      </c>
      <c r="F125" s="251">
        <v>8</v>
      </c>
      <c r="G125" s="250">
        <f t="shared" si="2"/>
        <v>276504</v>
      </c>
      <c r="H125" s="251">
        <v>8</v>
      </c>
      <c r="I125" s="250">
        <f t="shared" si="3"/>
        <v>276504</v>
      </c>
    </row>
    <row r="126" spans="1:9">
      <c r="A126" s="249">
        <v>120</v>
      </c>
      <c r="B126" s="247" t="s">
        <v>1269</v>
      </c>
      <c r="C126" s="248">
        <v>2016</v>
      </c>
      <c r="D126" s="249" t="s">
        <v>1156</v>
      </c>
      <c r="E126" s="250">
        <v>135880</v>
      </c>
      <c r="F126" s="251">
        <v>1</v>
      </c>
      <c r="G126" s="250">
        <f t="shared" si="2"/>
        <v>135880</v>
      </c>
      <c r="H126" s="251">
        <v>1</v>
      </c>
      <c r="I126" s="250">
        <f t="shared" si="3"/>
        <v>135880</v>
      </c>
    </row>
    <row r="127" spans="1:9">
      <c r="A127" s="249">
        <v>121</v>
      </c>
      <c r="B127" s="247" t="s">
        <v>1270</v>
      </c>
      <c r="C127" s="248">
        <v>2016</v>
      </c>
      <c r="D127" s="249" t="s">
        <v>1156</v>
      </c>
      <c r="E127" s="250">
        <v>279660</v>
      </c>
      <c r="F127" s="251">
        <v>1</v>
      </c>
      <c r="G127" s="250">
        <f t="shared" si="2"/>
        <v>279660</v>
      </c>
      <c r="H127" s="251">
        <v>1</v>
      </c>
      <c r="I127" s="250">
        <f t="shared" si="3"/>
        <v>279660</v>
      </c>
    </row>
    <row r="128" spans="1:9">
      <c r="A128" s="249">
        <v>122</v>
      </c>
      <c r="B128" s="247" t="s">
        <v>1271</v>
      </c>
      <c r="C128" s="248">
        <v>2016</v>
      </c>
      <c r="D128" s="249" t="s">
        <v>1156</v>
      </c>
      <c r="E128" s="250">
        <v>17775</v>
      </c>
      <c r="F128" s="251">
        <v>3</v>
      </c>
      <c r="G128" s="250">
        <f t="shared" si="2"/>
        <v>53325</v>
      </c>
      <c r="H128" s="251">
        <v>3</v>
      </c>
      <c r="I128" s="250">
        <f t="shared" si="3"/>
        <v>53325</v>
      </c>
    </row>
    <row r="129" spans="1:9">
      <c r="A129" s="249">
        <v>123</v>
      </c>
      <c r="B129" s="247" t="s">
        <v>1272</v>
      </c>
      <c r="C129" s="248">
        <v>2016</v>
      </c>
      <c r="D129" s="249" t="s">
        <v>1156</v>
      </c>
      <c r="E129" s="250">
        <v>10618</v>
      </c>
      <c r="F129" s="251">
        <v>11</v>
      </c>
      <c r="G129" s="250">
        <f t="shared" si="2"/>
        <v>116798</v>
      </c>
      <c r="H129" s="251">
        <v>11</v>
      </c>
      <c r="I129" s="250">
        <f t="shared" si="3"/>
        <v>116798</v>
      </c>
    </row>
    <row r="130" spans="1:9">
      <c r="A130" s="249">
        <v>124</v>
      </c>
      <c r="B130" s="247" t="s">
        <v>1273</v>
      </c>
      <c r="C130" s="248">
        <v>2016</v>
      </c>
      <c r="D130" s="249" t="s">
        <v>1156</v>
      </c>
      <c r="E130" s="250">
        <v>13825</v>
      </c>
      <c r="F130" s="251">
        <v>10</v>
      </c>
      <c r="G130" s="250">
        <f t="shared" si="2"/>
        <v>138250</v>
      </c>
      <c r="H130" s="251">
        <v>10</v>
      </c>
      <c r="I130" s="250">
        <f t="shared" si="3"/>
        <v>138250</v>
      </c>
    </row>
    <row r="131" spans="1:9">
      <c r="A131" s="249">
        <v>125</v>
      </c>
      <c r="B131" s="247" t="s">
        <v>74</v>
      </c>
      <c r="C131" s="248">
        <v>2016</v>
      </c>
      <c r="D131" s="249" t="s">
        <v>1156</v>
      </c>
      <c r="E131" s="250">
        <v>31600</v>
      </c>
      <c r="F131" s="251">
        <v>3</v>
      </c>
      <c r="G131" s="250">
        <f t="shared" si="2"/>
        <v>94800</v>
      </c>
      <c r="H131" s="251">
        <v>3</v>
      </c>
      <c r="I131" s="250">
        <f t="shared" si="3"/>
        <v>94800</v>
      </c>
    </row>
    <row r="132" spans="1:9">
      <c r="A132" s="249">
        <v>126</v>
      </c>
      <c r="B132" s="247" t="s">
        <v>1274</v>
      </c>
      <c r="C132" s="248">
        <v>2016</v>
      </c>
      <c r="D132" s="249" t="s">
        <v>1156</v>
      </c>
      <c r="E132" s="250">
        <v>51350</v>
      </c>
      <c r="F132" s="251">
        <v>1</v>
      </c>
      <c r="G132" s="250">
        <f t="shared" si="2"/>
        <v>51350</v>
      </c>
      <c r="H132" s="251">
        <v>1</v>
      </c>
      <c r="I132" s="250">
        <f t="shared" si="3"/>
        <v>51350</v>
      </c>
    </row>
    <row r="133" spans="1:9">
      <c r="A133" s="249">
        <v>127</v>
      </c>
      <c r="B133" s="247" t="s">
        <v>76</v>
      </c>
      <c r="C133" s="248">
        <v>2016</v>
      </c>
      <c r="D133" s="249" t="s">
        <v>1156</v>
      </c>
      <c r="E133" s="250">
        <v>8690</v>
      </c>
      <c r="F133" s="251">
        <v>12</v>
      </c>
      <c r="G133" s="250">
        <f t="shared" si="2"/>
        <v>104280</v>
      </c>
      <c r="H133" s="251">
        <v>12</v>
      </c>
      <c r="I133" s="250">
        <f t="shared" si="3"/>
        <v>104280</v>
      </c>
    </row>
    <row r="134" spans="1:9">
      <c r="A134" s="249">
        <v>128</v>
      </c>
      <c r="B134" s="247" t="s">
        <v>1275</v>
      </c>
      <c r="C134" s="248">
        <v>2016</v>
      </c>
      <c r="D134" s="249" t="s">
        <v>1156</v>
      </c>
      <c r="E134" s="250">
        <v>22120</v>
      </c>
      <c r="F134" s="251">
        <v>1</v>
      </c>
      <c r="G134" s="250">
        <f t="shared" si="2"/>
        <v>22120</v>
      </c>
      <c r="H134" s="251">
        <v>1</v>
      </c>
      <c r="I134" s="250">
        <f t="shared" si="3"/>
        <v>22120</v>
      </c>
    </row>
    <row r="135" spans="1:9">
      <c r="A135" s="249">
        <v>129</v>
      </c>
      <c r="B135" s="247" t="s">
        <v>75</v>
      </c>
      <c r="C135" s="248">
        <v>2016</v>
      </c>
      <c r="D135" s="249" t="s">
        <v>1156</v>
      </c>
      <c r="E135" s="250">
        <v>75050</v>
      </c>
      <c r="F135" s="251">
        <v>2</v>
      </c>
      <c r="G135" s="250">
        <f t="shared" si="2"/>
        <v>150100</v>
      </c>
      <c r="H135" s="251">
        <v>2</v>
      </c>
      <c r="I135" s="250">
        <f t="shared" si="3"/>
        <v>150100</v>
      </c>
    </row>
    <row r="136" spans="1:9">
      <c r="A136" s="249">
        <v>130</v>
      </c>
      <c r="B136" s="247" t="s">
        <v>1276</v>
      </c>
      <c r="C136" s="248">
        <v>2016</v>
      </c>
      <c r="D136" s="249" t="s">
        <v>1156</v>
      </c>
      <c r="E136" s="250">
        <v>235420</v>
      </c>
      <c r="F136" s="251">
        <v>1</v>
      </c>
      <c r="G136" s="250">
        <f t="shared" ref="G136:G199" si="4">E136*F136</f>
        <v>235420</v>
      </c>
      <c r="H136" s="251">
        <v>1</v>
      </c>
      <c r="I136" s="250">
        <f t="shared" ref="I136:I199" si="5">E136*H136</f>
        <v>235420</v>
      </c>
    </row>
    <row r="137" spans="1:9">
      <c r="A137" s="249">
        <v>131</v>
      </c>
      <c r="B137" s="247" t="s">
        <v>73</v>
      </c>
      <c r="C137" s="248">
        <v>2016</v>
      </c>
      <c r="D137" s="249" t="s">
        <v>1156</v>
      </c>
      <c r="E137" s="250">
        <v>63200</v>
      </c>
      <c r="F137" s="251">
        <v>2</v>
      </c>
      <c r="G137" s="250">
        <f t="shared" si="4"/>
        <v>126400</v>
      </c>
      <c r="H137" s="251">
        <v>2</v>
      </c>
      <c r="I137" s="250">
        <f t="shared" si="5"/>
        <v>126400</v>
      </c>
    </row>
    <row r="138" spans="1:9">
      <c r="A138" s="249">
        <v>132</v>
      </c>
      <c r="B138" s="247" t="s">
        <v>1277</v>
      </c>
      <c r="C138" s="248">
        <v>2000</v>
      </c>
      <c r="D138" s="249" t="s">
        <v>1156</v>
      </c>
      <c r="E138" s="250">
        <v>6000</v>
      </c>
      <c r="F138" s="251">
        <v>1</v>
      </c>
      <c r="G138" s="250">
        <f t="shared" si="4"/>
        <v>6000</v>
      </c>
      <c r="H138" s="251">
        <v>1</v>
      </c>
      <c r="I138" s="250">
        <f t="shared" si="5"/>
        <v>6000</v>
      </c>
    </row>
    <row r="139" spans="1:9">
      <c r="A139" s="249">
        <v>133</v>
      </c>
      <c r="B139" s="255" t="s">
        <v>1278</v>
      </c>
      <c r="C139" s="248">
        <v>2016</v>
      </c>
      <c r="D139" s="249" t="s">
        <v>1156</v>
      </c>
      <c r="E139" s="250">
        <v>20835</v>
      </c>
      <c r="F139" s="251">
        <v>4</v>
      </c>
      <c r="G139" s="250">
        <f t="shared" si="4"/>
        <v>83340</v>
      </c>
      <c r="H139" s="251">
        <v>4</v>
      </c>
      <c r="I139" s="250">
        <f t="shared" si="5"/>
        <v>83340</v>
      </c>
    </row>
    <row r="140" spans="1:9">
      <c r="A140" s="249">
        <v>134</v>
      </c>
      <c r="B140" s="255" t="s">
        <v>1279</v>
      </c>
      <c r="C140" s="248">
        <v>2016</v>
      </c>
      <c r="D140" s="249" t="s">
        <v>1156</v>
      </c>
      <c r="E140" s="250">
        <v>7491</v>
      </c>
      <c r="F140" s="251">
        <v>2</v>
      </c>
      <c r="G140" s="250">
        <f t="shared" si="4"/>
        <v>14982</v>
      </c>
      <c r="H140" s="251">
        <v>2</v>
      </c>
      <c r="I140" s="250">
        <f t="shared" si="5"/>
        <v>14982</v>
      </c>
    </row>
    <row r="141" spans="1:9">
      <c r="A141" s="249">
        <v>135</v>
      </c>
      <c r="B141" s="255" t="s">
        <v>1280</v>
      </c>
      <c r="C141" s="248">
        <v>2016</v>
      </c>
      <c r="D141" s="249" t="s">
        <v>1156</v>
      </c>
      <c r="E141" s="250">
        <v>234031</v>
      </c>
      <c r="F141" s="251">
        <v>1</v>
      </c>
      <c r="G141" s="250">
        <f t="shared" si="4"/>
        <v>234031</v>
      </c>
      <c r="H141" s="251">
        <v>1</v>
      </c>
      <c r="I141" s="250">
        <f t="shared" si="5"/>
        <v>234031</v>
      </c>
    </row>
    <row r="142" spans="1:9">
      <c r="A142" s="249">
        <v>136</v>
      </c>
      <c r="B142" s="247" t="s">
        <v>1281</v>
      </c>
      <c r="C142" s="248">
        <v>2016</v>
      </c>
      <c r="D142" s="249" t="s">
        <v>1156</v>
      </c>
      <c r="E142" s="250">
        <v>62332</v>
      </c>
      <c r="F142" s="251">
        <v>2</v>
      </c>
      <c r="G142" s="250">
        <f t="shared" si="4"/>
        <v>124664</v>
      </c>
      <c r="H142" s="251">
        <v>2</v>
      </c>
      <c r="I142" s="250">
        <f t="shared" si="5"/>
        <v>124664</v>
      </c>
    </row>
    <row r="143" spans="1:9">
      <c r="A143" s="249">
        <v>137</v>
      </c>
      <c r="B143" s="247" t="s">
        <v>1282</v>
      </c>
      <c r="C143" s="248">
        <v>2016</v>
      </c>
      <c r="D143" s="249" t="s">
        <v>1156</v>
      </c>
      <c r="E143" s="250">
        <v>82618</v>
      </c>
      <c r="F143" s="251">
        <v>1</v>
      </c>
      <c r="G143" s="250">
        <f t="shared" si="4"/>
        <v>82618</v>
      </c>
      <c r="H143" s="251">
        <v>1</v>
      </c>
      <c r="I143" s="250">
        <f t="shared" si="5"/>
        <v>82618</v>
      </c>
    </row>
    <row r="144" spans="1:9">
      <c r="A144" s="249">
        <v>138</v>
      </c>
      <c r="B144" s="247" t="s">
        <v>1283</v>
      </c>
      <c r="C144" s="248">
        <v>2016</v>
      </c>
      <c r="D144" s="249" t="s">
        <v>1156</v>
      </c>
      <c r="E144" s="250">
        <v>56025</v>
      </c>
      <c r="F144" s="251">
        <v>1</v>
      </c>
      <c r="G144" s="250">
        <f t="shared" si="4"/>
        <v>56025</v>
      </c>
      <c r="H144" s="251">
        <v>1</v>
      </c>
      <c r="I144" s="250">
        <f t="shared" si="5"/>
        <v>56025</v>
      </c>
    </row>
    <row r="145" spans="1:9">
      <c r="A145" s="249">
        <v>139</v>
      </c>
      <c r="B145" s="247" t="s">
        <v>1284</v>
      </c>
      <c r="C145" s="248">
        <v>2016</v>
      </c>
      <c r="D145" s="249" t="s">
        <v>1156</v>
      </c>
      <c r="E145" s="250">
        <v>181482</v>
      </c>
      <c r="F145" s="251">
        <v>1</v>
      </c>
      <c r="G145" s="250">
        <f t="shared" si="4"/>
        <v>181482</v>
      </c>
      <c r="H145" s="251">
        <v>1</v>
      </c>
      <c r="I145" s="250">
        <f t="shared" si="5"/>
        <v>181482</v>
      </c>
    </row>
    <row r="146" spans="1:9">
      <c r="A146" s="249">
        <v>140</v>
      </c>
      <c r="B146" s="247" t="s">
        <v>1285</v>
      </c>
      <c r="C146" s="248">
        <v>2016</v>
      </c>
      <c r="D146" s="249" t="s">
        <v>1156</v>
      </c>
      <c r="E146" s="250">
        <v>239462</v>
      </c>
      <c r="F146" s="251">
        <v>1</v>
      </c>
      <c r="G146" s="250">
        <f t="shared" si="4"/>
        <v>239462</v>
      </c>
      <c r="H146" s="251">
        <v>1</v>
      </c>
      <c r="I146" s="250">
        <f t="shared" si="5"/>
        <v>239462</v>
      </c>
    </row>
    <row r="147" spans="1:9">
      <c r="A147" s="249">
        <v>141</v>
      </c>
      <c r="B147" s="247" t="s">
        <v>1286</v>
      </c>
      <c r="C147" s="248">
        <v>2016</v>
      </c>
      <c r="D147" s="249" t="s">
        <v>1156</v>
      </c>
      <c r="E147" s="250">
        <v>18170</v>
      </c>
      <c r="F147" s="251">
        <v>1</v>
      </c>
      <c r="G147" s="250">
        <f t="shared" si="4"/>
        <v>18170</v>
      </c>
      <c r="H147" s="251">
        <v>1</v>
      </c>
      <c r="I147" s="250">
        <f t="shared" si="5"/>
        <v>18170</v>
      </c>
    </row>
    <row r="148" spans="1:9">
      <c r="A148" s="249">
        <v>142</v>
      </c>
      <c r="B148" s="247" t="s">
        <v>1287</v>
      </c>
      <c r="C148" s="248">
        <v>2018</v>
      </c>
      <c r="D148" s="249" t="s">
        <v>1288</v>
      </c>
      <c r="E148" s="250">
        <v>1800</v>
      </c>
      <c r="F148" s="251">
        <v>2</v>
      </c>
      <c r="G148" s="250">
        <f t="shared" si="4"/>
        <v>3600</v>
      </c>
      <c r="H148" s="251">
        <v>2</v>
      </c>
      <c r="I148" s="250">
        <f t="shared" si="5"/>
        <v>3600</v>
      </c>
    </row>
    <row r="149" spans="1:9">
      <c r="A149" s="249">
        <v>143</v>
      </c>
      <c r="B149" s="247" t="s">
        <v>1289</v>
      </c>
      <c r="C149" s="248">
        <v>2018</v>
      </c>
      <c r="D149" s="249" t="s">
        <v>1156</v>
      </c>
      <c r="E149" s="250">
        <v>1680</v>
      </c>
      <c r="F149" s="251">
        <v>1</v>
      </c>
      <c r="G149" s="250">
        <f t="shared" si="4"/>
        <v>1680</v>
      </c>
      <c r="H149" s="251">
        <v>1</v>
      </c>
      <c r="I149" s="250">
        <f t="shared" si="5"/>
        <v>1680</v>
      </c>
    </row>
    <row r="150" spans="1:9">
      <c r="A150" s="249">
        <v>144</v>
      </c>
      <c r="B150" s="247" t="s">
        <v>1290</v>
      </c>
      <c r="C150" s="248">
        <v>2018</v>
      </c>
      <c r="D150" s="249" t="s">
        <v>1156</v>
      </c>
      <c r="E150" s="250">
        <v>920</v>
      </c>
      <c r="F150" s="251">
        <v>1</v>
      </c>
      <c r="G150" s="250">
        <f t="shared" si="4"/>
        <v>920</v>
      </c>
      <c r="H150" s="251">
        <v>1</v>
      </c>
      <c r="I150" s="250">
        <f t="shared" si="5"/>
        <v>920</v>
      </c>
    </row>
    <row r="151" spans="1:9">
      <c r="A151" s="249">
        <v>145</v>
      </c>
      <c r="B151" s="247" t="s">
        <v>1291</v>
      </c>
      <c r="C151" s="248">
        <v>2018</v>
      </c>
      <c r="D151" s="249" t="s">
        <v>1156</v>
      </c>
      <c r="E151" s="250">
        <v>1500</v>
      </c>
      <c r="F151" s="251">
        <v>2</v>
      </c>
      <c r="G151" s="250">
        <f t="shared" si="4"/>
        <v>3000</v>
      </c>
      <c r="H151" s="251">
        <v>2</v>
      </c>
      <c r="I151" s="250">
        <f t="shared" si="5"/>
        <v>3000</v>
      </c>
    </row>
    <row r="152" spans="1:9" ht="26.25">
      <c r="A152" s="249">
        <v>146</v>
      </c>
      <c r="B152" s="247" t="s">
        <v>1292</v>
      </c>
      <c r="C152" s="248">
        <v>2018</v>
      </c>
      <c r="D152" s="249" t="s">
        <v>1156</v>
      </c>
      <c r="E152" s="250">
        <v>1250</v>
      </c>
      <c r="F152" s="251">
        <v>3</v>
      </c>
      <c r="G152" s="250">
        <f t="shared" si="4"/>
        <v>3750</v>
      </c>
      <c r="H152" s="251">
        <v>3</v>
      </c>
      <c r="I152" s="250">
        <f t="shared" si="5"/>
        <v>3750</v>
      </c>
    </row>
    <row r="153" spans="1:9">
      <c r="A153" s="249">
        <v>147</v>
      </c>
      <c r="B153" s="247" t="s">
        <v>1293</v>
      </c>
      <c r="C153" s="248">
        <v>2018</v>
      </c>
      <c r="D153" s="249" t="s">
        <v>1156</v>
      </c>
      <c r="E153" s="250">
        <v>500</v>
      </c>
      <c r="F153" s="251">
        <v>1</v>
      </c>
      <c r="G153" s="250">
        <f t="shared" si="4"/>
        <v>500</v>
      </c>
      <c r="H153" s="251">
        <v>1</v>
      </c>
      <c r="I153" s="250">
        <f t="shared" si="5"/>
        <v>500</v>
      </c>
    </row>
    <row r="154" spans="1:9" ht="26.25">
      <c r="A154" s="249">
        <v>148</v>
      </c>
      <c r="B154" s="247" t="s">
        <v>1294</v>
      </c>
      <c r="C154" s="248">
        <v>2018</v>
      </c>
      <c r="D154" s="249" t="s">
        <v>1156</v>
      </c>
      <c r="E154" s="250">
        <v>1650</v>
      </c>
      <c r="F154" s="251">
        <v>2</v>
      </c>
      <c r="G154" s="250">
        <f t="shared" si="4"/>
        <v>3300</v>
      </c>
      <c r="H154" s="251">
        <v>2</v>
      </c>
      <c r="I154" s="250">
        <f t="shared" si="5"/>
        <v>3300</v>
      </c>
    </row>
    <row r="155" spans="1:9">
      <c r="A155" s="249">
        <v>149</v>
      </c>
      <c r="B155" s="255" t="s">
        <v>899</v>
      </c>
      <c r="C155" s="248">
        <v>2018</v>
      </c>
      <c r="D155" s="249" t="s">
        <v>1156</v>
      </c>
      <c r="E155" s="250">
        <v>50000</v>
      </c>
      <c r="F155" s="251">
        <v>1</v>
      </c>
      <c r="G155" s="250">
        <f t="shared" si="4"/>
        <v>50000</v>
      </c>
      <c r="H155" s="251">
        <v>1</v>
      </c>
      <c r="I155" s="250">
        <f t="shared" si="5"/>
        <v>50000</v>
      </c>
    </row>
    <row r="156" spans="1:9">
      <c r="A156" s="249">
        <v>150</v>
      </c>
      <c r="B156" s="255" t="s">
        <v>978</v>
      </c>
      <c r="C156" s="248">
        <v>2018</v>
      </c>
      <c r="D156" s="249" t="s">
        <v>1156</v>
      </c>
      <c r="E156" s="250">
        <v>50000</v>
      </c>
      <c r="F156" s="251">
        <v>1</v>
      </c>
      <c r="G156" s="250">
        <f t="shared" si="4"/>
        <v>50000</v>
      </c>
      <c r="H156" s="251">
        <v>1</v>
      </c>
      <c r="I156" s="250">
        <f t="shared" si="5"/>
        <v>50000</v>
      </c>
    </row>
    <row r="157" spans="1:9">
      <c r="A157" s="249">
        <v>151</v>
      </c>
      <c r="B157" s="255" t="s">
        <v>894</v>
      </c>
      <c r="C157" s="248">
        <v>2018</v>
      </c>
      <c r="D157" s="249" t="s">
        <v>1156</v>
      </c>
      <c r="E157" s="250">
        <v>10000</v>
      </c>
      <c r="F157" s="251">
        <v>1</v>
      </c>
      <c r="G157" s="250">
        <f t="shared" si="4"/>
        <v>10000</v>
      </c>
      <c r="H157" s="251">
        <v>1</v>
      </c>
      <c r="I157" s="250">
        <f t="shared" si="5"/>
        <v>10000</v>
      </c>
    </row>
    <row r="158" spans="1:9">
      <c r="A158" s="249">
        <v>152</v>
      </c>
      <c r="B158" s="247" t="s">
        <v>1295</v>
      </c>
      <c r="C158" s="248">
        <v>2018</v>
      </c>
      <c r="D158" s="249" t="s">
        <v>1288</v>
      </c>
      <c r="E158" s="250">
        <v>246700</v>
      </c>
      <c r="F158" s="251">
        <v>1</v>
      </c>
      <c r="G158" s="250">
        <f t="shared" si="4"/>
        <v>246700</v>
      </c>
      <c r="H158" s="251">
        <v>1</v>
      </c>
      <c r="I158" s="250">
        <f t="shared" si="5"/>
        <v>246700</v>
      </c>
    </row>
    <row r="159" spans="1:9">
      <c r="A159" s="249">
        <v>153</v>
      </c>
      <c r="B159" s="247" t="s">
        <v>332</v>
      </c>
      <c r="C159" s="248">
        <v>2018</v>
      </c>
      <c r="D159" s="249" t="s">
        <v>1288</v>
      </c>
      <c r="E159" s="250">
        <v>91600</v>
      </c>
      <c r="F159" s="251">
        <v>1</v>
      </c>
      <c r="G159" s="250">
        <f t="shared" si="4"/>
        <v>91600</v>
      </c>
      <c r="H159" s="251">
        <v>1</v>
      </c>
      <c r="I159" s="250">
        <f t="shared" si="5"/>
        <v>91600</v>
      </c>
    </row>
    <row r="160" spans="1:9">
      <c r="A160" s="249">
        <v>154</v>
      </c>
      <c r="B160" s="247" t="s">
        <v>1296</v>
      </c>
      <c r="C160" s="256">
        <v>2018</v>
      </c>
      <c r="D160" s="249" t="s">
        <v>1288</v>
      </c>
      <c r="E160" s="250">
        <v>3000</v>
      </c>
      <c r="F160" s="251">
        <v>60</v>
      </c>
      <c r="G160" s="250">
        <f t="shared" si="4"/>
        <v>180000</v>
      </c>
      <c r="H160" s="251">
        <v>60</v>
      </c>
      <c r="I160" s="250">
        <f t="shared" si="5"/>
        <v>180000</v>
      </c>
    </row>
    <row r="161" spans="1:9">
      <c r="A161" s="249">
        <v>155</v>
      </c>
      <c r="B161" s="257" t="s">
        <v>1297</v>
      </c>
      <c r="C161" s="258">
        <v>2019</v>
      </c>
      <c r="D161" s="249" t="s">
        <v>1156</v>
      </c>
      <c r="E161" s="254">
        <v>1950</v>
      </c>
      <c r="F161" s="259">
        <v>2</v>
      </c>
      <c r="G161" s="250">
        <f t="shared" si="4"/>
        <v>3900</v>
      </c>
      <c r="H161" s="259">
        <v>2</v>
      </c>
      <c r="I161" s="250">
        <f t="shared" si="5"/>
        <v>3900</v>
      </c>
    </row>
    <row r="162" spans="1:9">
      <c r="A162" s="249">
        <v>156</v>
      </c>
      <c r="B162" s="257" t="s">
        <v>1298</v>
      </c>
      <c r="C162" s="258">
        <v>2019</v>
      </c>
      <c r="D162" s="249" t="s">
        <v>1156</v>
      </c>
      <c r="E162" s="254">
        <v>750</v>
      </c>
      <c r="F162" s="259">
        <v>2</v>
      </c>
      <c r="G162" s="250">
        <f t="shared" si="4"/>
        <v>1500</v>
      </c>
      <c r="H162" s="259">
        <v>2</v>
      </c>
      <c r="I162" s="250">
        <f t="shared" si="5"/>
        <v>1500</v>
      </c>
    </row>
    <row r="163" spans="1:9">
      <c r="A163" s="249">
        <v>157</v>
      </c>
      <c r="B163" s="257" t="s">
        <v>1299</v>
      </c>
      <c r="C163" s="258">
        <v>2019</v>
      </c>
      <c r="D163" s="249" t="s">
        <v>1156</v>
      </c>
      <c r="E163" s="254">
        <v>150</v>
      </c>
      <c r="F163" s="259">
        <v>2</v>
      </c>
      <c r="G163" s="250">
        <f t="shared" si="4"/>
        <v>300</v>
      </c>
      <c r="H163" s="259">
        <v>2</v>
      </c>
      <c r="I163" s="250">
        <f t="shared" si="5"/>
        <v>300</v>
      </c>
    </row>
    <row r="164" spans="1:9">
      <c r="A164" s="249">
        <v>158</v>
      </c>
      <c r="B164" s="257" t="s">
        <v>1300</v>
      </c>
      <c r="C164" s="258">
        <v>2019</v>
      </c>
      <c r="D164" s="249" t="s">
        <v>1156</v>
      </c>
      <c r="E164" s="254">
        <v>3800</v>
      </c>
      <c r="F164" s="259">
        <v>1</v>
      </c>
      <c r="G164" s="250">
        <f t="shared" si="4"/>
        <v>3800</v>
      </c>
      <c r="H164" s="259">
        <v>1</v>
      </c>
      <c r="I164" s="250">
        <f t="shared" si="5"/>
        <v>3800</v>
      </c>
    </row>
    <row r="165" spans="1:9" ht="25.5">
      <c r="A165" s="249">
        <v>159</v>
      </c>
      <c r="B165" s="257" t="s">
        <v>1301</v>
      </c>
      <c r="C165" s="258">
        <v>2019</v>
      </c>
      <c r="D165" s="249" t="s">
        <v>1156</v>
      </c>
      <c r="E165" s="254">
        <v>1300</v>
      </c>
      <c r="F165" s="259">
        <v>1</v>
      </c>
      <c r="G165" s="250">
        <f t="shared" si="4"/>
        <v>1300</v>
      </c>
      <c r="H165" s="259">
        <v>1</v>
      </c>
      <c r="I165" s="250">
        <f t="shared" si="5"/>
        <v>1300</v>
      </c>
    </row>
    <row r="166" spans="1:9" ht="25.5">
      <c r="A166" s="249">
        <v>160</v>
      </c>
      <c r="B166" s="257" t="s">
        <v>1302</v>
      </c>
      <c r="C166" s="258">
        <v>2019</v>
      </c>
      <c r="D166" s="249" t="s">
        <v>1156</v>
      </c>
      <c r="E166" s="254">
        <v>400</v>
      </c>
      <c r="F166" s="259">
        <v>3</v>
      </c>
      <c r="G166" s="250">
        <f t="shared" si="4"/>
        <v>1200</v>
      </c>
      <c r="H166" s="259">
        <v>3</v>
      </c>
      <c r="I166" s="250">
        <f t="shared" si="5"/>
        <v>1200</v>
      </c>
    </row>
    <row r="167" spans="1:9">
      <c r="A167" s="249">
        <v>161</v>
      </c>
      <c r="B167" s="257" t="s">
        <v>1303</v>
      </c>
      <c r="C167" s="258">
        <v>2019</v>
      </c>
      <c r="D167" s="249" t="s">
        <v>1156</v>
      </c>
      <c r="E167" s="254">
        <v>350</v>
      </c>
      <c r="F167" s="259">
        <v>2</v>
      </c>
      <c r="G167" s="250">
        <f t="shared" si="4"/>
        <v>700</v>
      </c>
      <c r="H167" s="259">
        <v>2</v>
      </c>
      <c r="I167" s="250">
        <f t="shared" si="5"/>
        <v>700</v>
      </c>
    </row>
    <row r="168" spans="1:9">
      <c r="A168" s="455">
        <v>162</v>
      </c>
      <c r="B168" s="257" t="s">
        <v>1304</v>
      </c>
      <c r="C168" s="258">
        <v>2019</v>
      </c>
      <c r="D168" s="249" t="s">
        <v>1156</v>
      </c>
      <c r="E168" s="254">
        <v>500</v>
      </c>
      <c r="F168" s="259">
        <v>8</v>
      </c>
      <c r="G168" s="250">
        <f t="shared" si="4"/>
        <v>4000</v>
      </c>
      <c r="H168" s="259">
        <v>8</v>
      </c>
      <c r="I168" s="250">
        <f t="shared" si="5"/>
        <v>4000</v>
      </c>
    </row>
    <row r="169" spans="1:9">
      <c r="A169" s="455">
        <v>163</v>
      </c>
      <c r="B169" s="257" t="s">
        <v>1305</v>
      </c>
      <c r="C169" s="258">
        <v>2019</v>
      </c>
      <c r="D169" s="249" t="s">
        <v>1156</v>
      </c>
      <c r="E169" s="254">
        <v>440</v>
      </c>
      <c r="F169" s="259">
        <v>4</v>
      </c>
      <c r="G169" s="250">
        <f t="shared" si="4"/>
        <v>1760</v>
      </c>
      <c r="H169" s="259">
        <v>4</v>
      </c>
      <c r="I169" s="250">
        <f t="shared" si="5"/>
        <v>1760</v>
      </c>
    </row>
    <row r="170" spans="1:9">
      <c r="A170" s="455">
        <v>164</v>
      </c>
      <c r="B170" s="257" t="s">
        <v>1306</v>
      </c>
      <c r="C170" s="258">
        <v>2019</v>
      </c>
      <c r="D170" s="249" t="s">
        <v>1156</v>
      </c>
      <c r="E170" s="254">
        <v>400</v>
      </c>
      <c r="F170" s="259">
        <v>1</v>
      </c>
      <c r="G170" s="250">
        <f t="shared" si="4"/>
        <v>400</v>
      </c>
      <c r="H170" s="259">
        <v>1</v>
      </c>
      <c r="I170" s="250">
        <f t="shared" si="5"/>
        <v>400</v>
      </c>
    </row>
    <row r="171" spans="1:9">
      <c r="A171" s="455">
        <v>165</v>
      </c>
      <c r="B171" s="257" t="s">
        <v>1307</v>
      </c>
      <c r="C171" s="258">
        <v>2019</v>
      </c>
      <c r="D171" s="249" t="s">
        <v>1156</v>
      </c>
      <c r="E171" s="254">
        <v>250</v>
      </c>
      <c r="F171" s="259">
        <v>4</v>
      </c>
      <c r="G171" s="250">
        <f t="shared" si="4"/>
        <v>1000</v>
      </c>
      <c r="H171" s="259">
        <v>4</v>
      </c>
      <c r="I171" s="250">
        <f t="shared" si="5"/>
        <v>1000</v>
      </c>
    </row>
    <row r="172" spans="1:9">
      <c r="A172" s="455">
        <v>166</v>
      </c>
      <c r="B172" s="257" t="s">
        <v>1308</v>
      </c>
      <c r="C172" s="258">
        <v>2019</v>
      </c>
      <c r="D172" s="249" t="s">
        <v>1156</v>
      </c>
      <c r="E172" s="254">
        <v>200</v>
      </c>
      <c r="F172" s="259">
        <v>2</v>
      </c>
      <c r="G172" s="250">
        <f t="shared" si="4"/>
        <v>400</v>
      </c>
      <c r="H172" s="259">
        <v>2</v>
      </c>
      <c r="I172" s="250">
        <f t="shared" si="5"/>
        <v>400</v>
      </c>
    </row>
    <row r="173" spans="1:9">
      <c r="A173" s="455">
        <v>167</v>
      </c>
      <c r="B173" s="257" t="s">
        <v>1309</v>
      </c>
      <c r="C173" s="258">
        <v>2019</v>
      </c>
      <c r="D173" s="249" t="s">
        <v>1156</v>
      </c>
      <c r="E173" s="254">
        <v>2800</v>
      </c>
      <c r="F173" s="259">
        <v>1</v>
      </c>
      <c r="G173" s="250">
        <f t="shared" si="4"/>
        <v>2800</v>
      </c>
      <c r="H173" s="259">
        <v>1</v>
      </c>
      <c r="I173" s="250">
        <f t="shared" si="5"/>
        <v>2800</v>
      </c>
    </row>
    <row r="174" spans="1:9">
      <c r="A174" s="455">
        <v>168</v>
      </c>
      <c r="B174" s="257" t="s">
        <v>1310</v>
      </c>
      <c r="C174" s="258">
        <v>2019</v>
      </c>
      <c r="D174" s="249" t="s">
        <v>1156</v>
      </c>
      <c r="E174" s="254">
        <v>600</v>
      </c>
      <c r="F174" s="259">
        <v>2</v>
      </c>
      <c r="G174" s="250">
        <f t="shared" si="4"/>
        <v>1200</v>
      </c>
      <c r="H174" s="259">
        <v>2</v>
      </c>
      <c r="I174" s="250">
        <f t="shared" si="5"/>
        <v>1200</v>
      </c>
    </row>
    <row r="175" spans="1:9">
      <c r="A175" s="455">
        <v>169</v>
      </c>
      <c r="B175" s="257" t="s">
        <v>1311</v>
      </c>
      <c r="C175" s="258">
        <v>2019</v>
      </c>
      <c r="D175" s="249" t="s">
        <v>1156</v>
      </c>
      <c r="E175" s="254">
        <v>15000</v>
      </c>
      <c r="F175" s="259">
        <v>1</v>
      </c>
      <c r="G175" s="250">
        <f t="shared" si="4"/>
        <v>15000</v>
      </c>
      <c r="H175" s="259">
        <v>1</v>
      </c>
      <c r="I175" s="250">
        <f t="shared" si="5"/>
        <v>15000</v>
      </c>
    </row>
    <row r="176" spans="1:9">
      <c r="A176" s="455">
        <v>170</v>
      </c>
      <c r="B176" s="257" t="s">
        <v>1312</v>
      </c>
      <c r="C176" s="258">
        <v>2019</v>
      </c>
      <c r="D176" s="249" t="s">
        <v>1156</v>
      </c>
      <c r="E176" s="254">
        <v>500</v>
      </c>
      <c r="F176" s="259">
        <v>1</v>
      </c>
      <c r="G176" s="250">
        <f t="shared" si="4"/>
        <v>500</v>
      </c>
      <c r="H176" s="259">
        <v>1</v>
      </c>
      <c r="I176" s="250">
        <f t="shared" si="5"/>
        <v>500</v>
      </c>
    </row>
    <row r="177" spans="1:9">
      <c r="A177" s="455">
        <v>171</v>
      </c>
      <c r="B177" s="257" t="s">
        <v>1313</v>
      </c>
      <c r="C177" s="258">
        <v>2019</v>
      </c>
      <c r="D177" s="249" t="s">
        <v>1156</v>
      </c>
      <c r="E177" s="254">
        <v>900</v>
      </c>
      <c r="F177" s="259">
        <v>3</v>
      </c>
      <c r="G177" s="250">
        <f t="shared" si="4"/>
        <v>2700</v>
      </c>
      <c r="H177" s="259">
        <v>3</v>
      </c>
      <c r="I177" s="250">
        <f t="shared" si="5"/>
        <v>2700</v>
      </c>
    </row>
    <row r="178" spans="1:9" ht="25.5">
      <c r="A178" s="455">
        <v>172</v>
      </c>
      <c r="B178" s="257" t="s">
        <v>1314</v>
      </c>
      <c r="C178" s="258">
        <v>2019</v>
      </c>
      <c r="D178" s="249" t="s">
        <v>1156</v>
      </c>
      <c r="E178" s="254">
        <v>1000</v>
      </c>
      <c r="F178" s="259">
        <v>1</v>
      </c>
      <c r="G178" s="250">
        <f t="shared" si="4"/>
        <v>1000</v>
      </c>
      <c r="H178" s="259">
        <v>1</v>
      </c>
      <c r="I178" s="250">
        <f t="shared" si="5"/>
        <v>1000</v>
      </c>
    </row>
    <row r="179" spans="1:9">
      <c r="A179" s="455">
        <v>173</v>
      </c>
      <c r="B179" s="257" t="s">
        <v>814</v>
      </c>
      <c r="C179" s="258">
        <v>2019</v>
      </c>
      <c r="D179" s="249" t="s">
        <v>1156</v>
      </c>
      <c r="E179" s="254">
        <v>650</v>
      </c>
      <c r="F179" s="259">
        <v>2</v>
      </c>
      <c r="G179" s="250">
        <f t="shared" si="4"/>
        <v>1300</v>
      </c>
      <c r="H179" s="259">
        <v>2</v>
      </c>
      <c r="I179" s="250">
        <f t="shared" si="5"/>
        <v>1300</v>
      </c>
    </row>
    <row r="180" spans="1:9">
      <c r="A180" s="455">
        <v>174</v>
      </c>
      <c r="B180" s="257" t="s">
        <v>1315</v>
      </c>
      <c r="C180" s="258">
        <v>2019</v>
      </c>
      <c r="D180" s="249" t="s">
        <v>1156</v>
      </c>
      <c r="E180" s="254">
        <v>750</v>
      </c>
      <c r="F180" s="259">
        <v>3</v>
      </c>
      <c r="G180" s="250">
        <f t="shared" si="4"/>
        <v>2250</v>
      </c>
      <c r="H180" s="259">
        <v>3</v>
      </c>
      <c r="I180" s="250">
        <f t="shared" si="5"/>
        <v>2250</v>
      </c>
    </row>
    <row r="181" spans="1:9" ht="25.5">
      <c r="A181" s="455">
        <v>175</v>
      </c>
      <c r="B181" s="257" t="s">
        <v>1316</v>
      </c>
      <c r="C181" s="258">
        <v>2019</v>
      </c>
      <c r="D181" s="249" t="s">
        <v>1156</v>
      </c>
      <c r="E181" s="254">
        <v>300</v>
      </c>
      <c r="F181" s="259">
        <v>2</v>
      </c>
      <c r="G181" s="250">
        <f t="shared" si="4"/>
        <v>600</v>
      </c>
      <c r="H181" s="259">
        <v>2</v>
      </c>
      <c r="I181" s="250">
        <f t="shared" si="5"/>
        <v>600</v>
      </c>
    </row>
    <row r="182" spans="1:9">
      <c r="A182" s="455">
        <v>176</v>
      </c>
      <c r="B182" s="257" t="s">
        <v>1317</v>
      </c>
      <c r="C182" s="258">
        <v>2019</v>
      </c>
      <c r="D182" s="249" t="s">
        <v>1156</v>
      </c>
      <c r="E182" s="254">
        <v>4500</v>
      </c>
      <c r="F182" s="259">
        <v>1</v>
      </c>
      <c r="G182" s="250">
        <f t="shared" si="4"/>
        <v>4500</v>
      </c>
      <c r="H182" s="259">
        <v>1</v>
      </c>
      <c r="I182" s="250">
        <f t="shared" si="5"/>
        <v>4500</v>
      </c>
    </row>
    <row r="183" spans="1:9" ht="25.5">
      <c r="A183" s="455">
        <v>177</v>
      </c>
      <c r="B183" s="257" t="s">
        <v>1318</v>
      </c>
      <c r="C183" s="258">
        <v>2019</v>
      </c>
      <c r="D183" s="249" t="s">
        <v>1156</v>
      </c>
      <c r="E183" s="254">
        <v>1300</v>
      </c>
      <c r="F183" s="259">
        <v>2</v>
      </c>
      <c r="G183" s="250">
        <f t="shared" si="4"/>
        <v>2600</v>
      </c>
      <c r="H183" s="259">
        <v>2</v>
      </c>
      <c r="I183" s="250">
        <f t="shared" si="5"/>
        <v>2600</v>
      </c>
    </row>
    <row r="184" spans="1:9">
      <c r="A184" s="455">
        <v>178</v>
      </c>
      <c r="B184" s="257" t="s">
        <v>1319</v>
      </c>
      <c r="C184" s="258">
        <v>2019</v>
      </c>
      <c r="D184" s="249" t="s">
        <v>1156</v>
      </c>
      <c r="E184" s="254">
        <v>11000</v>
      </c>
      <c r="F184" s="259">
        <v>1</v>
      </c>
      <c r="G184" s="250">
        <f t="shared" si="4"/>
        <v>11000</v>
      </c>
      <c r="H184" s="259">
        <v>1</v>
      </c>
      <c r="I184" s="250">
        <f t="shared" si="5"/>
        <v>11000</v>
      </c>
    </row>
    <row r="185" spans="1:9">
      <c r="A185" s="455">
        <v>179</v>
      </c>
      <c r="B185" s="257" t="s">
        <v>1320</v>
      </c>
      <c r="C185" s="258">
        <v>2019</v>
      </c>
      <c r="D185" s="249" t="s">
        <v>1156</v>
      </c>
      <c r="E185" s="254">
        <v>16500</v>
      </c>
      <c r="F185" s="259">
        <v>1</v>
      </c>
      <c r="G185" s="250">
        <f t="shared" si="4"/>
        <v>16500</v>
      </c>
      <c r="H185" s="259">
        <v>1</v>
      </c>
      <c r="I185" s="250">
        <f t="shared" si="5"/>
        <v>16500</v>
      </c>
    </row>
    <row r="186" spans="1:9" ht="25.5">
      <c r="A186" s="455">
        <v>180</v>
      </c>
      <c r="B186" s="257" t="s">
        <v>1321</v>
      </c>
      <c r="C186" s="258">
        <v>2019</v>
      </c>
      <c r="D186" s="249" t="s">
        <v>1156</v>
      </c>
      <c r="E186" s="254">
        <v>2470</v>
      </c>
      <c r="F186" s="259">
        <v>1</v>
      </c>
      <c r="G186" s="250">
        <f t="shared" si="4"/>
        <v>2470</v>
      </c>
      <c r="H186" s="259">
        <v>1</v>
      </c>
      <c r="I186" s="250">
        <f t="shared" si="5"/>
        <v>2470</v>
      </c>
    </row>
    <row r="187" spans="1:9" ht="25.5">
      <c r="A187" s="455">
        <v>181</v>
      </c>
      <c r="B187" s="257" t="s">
        <v>1322</v>
      </c>
      <c r="C187" s="258">
        <v>2020</v>
      </c>
      <c r="D187" s="249" t="s">
        <v>1288</v>
      </c>
      <c r="E187" s="254">
        <v>60000</v>
      </c>
      <c r="F187" s="259">
        <v>1</v>
      </c>
      <c r="G187" s="250">
        <f t="shared" si="4"/>
        <v>60000</v>
      </c>
      <c r="H187" s="259">
        <v>1</v>
      </c>
      <c r="I187" s="250">
        <f t="shared" si="5"/>
        <v>60000</v>
      </c>
    </row>
    <row r="188" spans="1:9">
      <c r="A188" s="455">
        <v>182</v>
      </c>
      <c r="B188" s="257" t="s">
        <v>1323</v>
      </c>
      <c r="C188" s="258">
        <v>2020</v>
      </c>
      <c r="D188" s="249" t="s">
        <v>1156</v>
      </c>
      <c r="E188" s="254">
        <v>1500</v>
      </c>
      <c r="F188" s="259">
        <v>2</v>
      </c>
      <c r="G188" s="250">
        <f t="shared" si="4"/>
        <v>3000</v>
      </c>
      <c r="H188" s="259">
        <v>2</v>
      </c>
      <c r="I188" s="250">
        <f t="shared" si="5"/>
        <v>3000</v>
      </c>
    </row>
    <row r="189" spans="1:9">
      <c r="A189" s="455">
        <v>183</v>
      </c>
      <c r="B189" s="257" t="s">
        <v>1324</v>
      </c>
      <c r="C189" s="258">
        <v>2020</v>
      </c>
      <c r="D189" s="249" t="s">
        <v>1156</v>
      </c>
      <c r="E189" s="254">
        <v>2700</v>
      </c>
      <c r="F189" s="259">
        <v>1</v>
      </c>
      <c r="G189" s="250">
        <f t="shared" si="4"/>
        <v>2700</v>
      </c>
      <c r="H189" s="259">
        <v>1</v>
      </c>
      <c r="I189" s="250">
        <f t="shared" si="5"/>
        <v>2700</v>
      </c>
    </row>
    <row r="190" spans="1:9" ht="25.5">
      <c r="A190" s="455">
        <v>184</v>
      </c>
      <c r="B190" s="257" t="s">
        <v>1325</v>
      </c>
      <c r="C190" s="258">
        <v>2020</v>
      </c>
      <c r="D190" s="249" t="s">
        <v>1156</v>
      </c>
      <c r="E190" s="254">
        <v>2950</v>
      </c>
      <c r="F190" s="259">
        <v>2</v>
      </c>
      <c r="G190" s="250">
        <f t="shared" si="4"/>
        <v>5900</v>
      </c>
      <c r="H190" s="259">
        <v>2</v>
      </c>
      <c r="I190" s="250">
        <f t="shared" si="5"/>
        <v>5900</v>
      </c>
    </row>
    <row r="191" spans="1:9">
      <c r="A191" s="455">
        <v>185</v>
      </c>
      <c r="B191" s="257" t="s">
        <v>1326</v>
      </c>
      <c r="C191" s="258">
        <v>2020</v>
      </c>
      <c r="D191" s="249" t="s">
        <v>1156</v>
      </c>
      <c r="E191" s="254">
        <v>4500</v>
      </c>
      <c r="F191" s="259">
        <v>1</v>
      </c>
      <c r="G191" s="250">
        <f t="shared" si="4"/>
        <v>4500</v>
      </c>
      <c r="H191" s="259">
        <v>1</v>
      </c>
      <c r="I191" s="250">
        <f t="shared" si="5"/>
        <v>4500</v>
      </c>
    </row>
    <row r="192" spans="1:9" ht="25.5">
      <c r="A192" s="455">
        <v>186</v>
      </c>
      <c r="B192" s="257" t="s">
        <v>1327</v>
      </c>
      <c r="C192" s="258">
        <v>2020</v>
      </c>
      <c r="D192" s="249" t="s">
        <v>1156</v>
      </c>
      <c r="E192" s="254">
        <v>21500</v>
      </c>
      <c r="F192" s="259">
        <v>1</v>
      </c>
      <c r="G192" s="250">
        <f t="shared" si="4"/>
        <v>21500</v>
      </c>
      <c r="H192" s="259">
        <v>1</v>
      </c>
      <c r="I192" s="250">
        <f t="shared" si="5"/>
        <v>21500</v>
      </c>
    </row>
    <row r="193" spans="1:9">
      <c r="A193" s="455">
        <v>187</v>
      </c>
      <c r="B193" s="257" t="s">
        <v>1328</v>
      </c>
      <c r="C193" s="258">
        <v>2020</v>
      </c>
      <c r="D193" s="249" t="s">
        <v>1156</v>
      </c>
      <c r="E193" s="254">
        <v>1400</v>
      </c>
      <c r="F193" s="259">
        <v>2</v>
      </c>
      <c r="G193" s="250">
        <f t="shared" si="4"/>
        <v>2800</v>
      </c>
      <c r="H193" s="259">
        <v>2</v>
      </c>
      <c r="I193" s="250">
        <f t="shared" si="5"/>
        <v>2800</v>
      </c>
    </row>
    <row r="194" spans="1:9">
      <c r="A194" s="455">
        <v>188</v>
      </c>
      <c r="B194" s="257" t="s">
        <v>1329</v>
      </c>
      <c r="C194" s="258">
        <v>2020</v>
      </c>
      <c r="D194" s="249" t="s">
        <v>1288</v>
      </c>
      <c r="E194" s="254">
        <v>1000</v>
      </c>
      <c r="F194" s="259">
        <v>4</v>
      </c>
      <c r="G194" s="250">
        <f t="shared" si="4"/>
        <v>4000</v>
      </c>
      <c r="H194" s="259">
        <v>4</v>
      </c>
      <c r="I194" s="250">
        <f t="shared" si="5"/>
        <v>4000</v>
      </c>
    </row>
    <row r="195" spans="1:9">
      <c r="A195" s="455">
        <v>189</v>
      </c>
      <c r="B195" s="257" t="s">
        <v>1330</v>
      </c>
      <c r="C195" s="258">
        <v>2020</v>
      </c>
      <c r="D195" s="249" t="s">
        <v>1156</v>
      </c>
      <c r="E195" s="254">
        <v>195500</v>
      </c>
      <c r="F195" s="259">
        <v>1</v>
      </c>
      <c r="G195" s="250">
        <f t="shared" si="4"/>
        <v>195500</v>
      </c>
      <c r="H195" s="259">
        <v>1</v>
      </c>
      <c r="I195" s="250">
        <f t="shared" si="5"/>
        <v>195500</v>
      </c>
    </row>
    <row r="196" spans="1:9">
      <c r="A196" s="455">
        <v>190</v>
      </c>
      <c r="B196" s="257" t="s">
        <v>1331</v>
      </c>
      <c r="C196" s="258">
        <v>2020</v>
      </c>
      <c r="D196" s="249" t="s">
        <v>1156</v>
      </c>
      <c r="E196" s="254">
        <v>8000</v>
      </c>
      <c r="F196" s="259">
        <v>2</v>
      </c>
      <c r="G196" s="250">
        <f t="shared" si="4"/>
        <v>16000</v>
      </c>
      <c r="H196" s="259">
        <v>2</v>
      </c>
      <c r="I196" s="250">
        <f t="shared" si="5"/>
        <v>16000</v>
      </c>
    </row>
    <row r="197" spans="1:9">
      <c r="A197" s="455">
        <v>191</v>
      </c>
      <c r="B197" s="257" t="s">
        <v>1332</v>
      </c>
      <c r="C197" s="258">
        <v>2020</v>
      </c>
      <c r="D197" s="249" t="s">
        <v>1156</v>
      </c>
      <c r="E197" s="254">
        <v>4000</v>
      </c>
      <c r="F197" s="259">
        <v>1</v>
      </c>
      <c r="G197" s="250">
        <f t="shared" si="4"/>
        <v>4000</v>
      </c>
      <c r="H197" s="259">
        <v>1</v>
      </c>
      <c r="I197" s="250">
        <f t="shared" si="5"/>
        <v>4000</v>
      </c>
    </row>
    <row r="198" spans="1:9">
      <c r="A198" s="455">
        <v>192</v>
      </c>
      <c r="B198" s="257" t="s">
        <v>1333</v>
      </c>
      <c r="C198" s="258">
        <v>2020</v>
      </c>
      <c r="D198" s="249" t="s">
        <v>1156</v>
      </c>
      <c r="E198" s="254">
        <v>2100</v>
      </c>
      <c r="F198" s="259">
        <v>2</v>
      </c>
      <c r="G198" s="250">
        <f t="shared" si="4"/>
        <v>4200</v>
      </c>
      <c r="H198" s="259">
        <v>2</v>
      </c>
      <c r="I198" s="250">
        <f t="shared" si="5"/>
        <v>4200</v>
      </c>
    </row>
    <row r="199" spans="1:9">
      <c r="A199" s="455">
        <v>193</v>
      </c>
      <c r="B199" s="257" t="s">
        <v>1334</v>
      </c>
      <c r="C199" s="258">
        <v>2020</v>
      </c>
      <c r="D199" s="249" t="s">
        <v>1156</v>
      </c>
      <c r="E199" s="254">
        <v>1300</v>
      </c>
      <c r="F199" s="259">
        <v>2</v>
      </c>
      <c r="G199" s="250">
        <f t="shared" si="4"/>
        <v>2600</v>
      </c>
      <c r="H199" s="259">
        <v>2</v>
      </c>
      <c r="I199" s="250">
        <f t="shared" si="5"/>
        <v>2600</v>
      </c>
    </row>
    <row r="200" spans="1:9">
      <c r="A200" s="455">
        <v>194</v>
      </c>
      <c r="B200" s="257" t="s">
        <v>854</v>
      </c>
      <c r="C200" s="258">
        <v>2020</v>
      </c>
      <c r="D200" s="249" t="s">
        <v>1156</v>
      </c>
      <c r="E200" s="254">
        <v>800</v>
      </c>
      <c r="F200" s="259">
        <v>1</v>
      </c>
      <c r="G200" s="250">
        <f t="shared" ref="G200:G241" si="6">E200*F200</f>
        <v>800</v>
      </c>
      <c r="H200" s="259">
        <v>1</v>
      </c>
      <c r="I200" s="250">
        <f t="shared" ref="I200:I252" si="7">E200*H200</f>
        <v>800</v>
      </c>
    </row>
    <row r="201" spans="1:9">
      <c r="A201" s="455">
        <v>195</v>
      </c>
      <c r="B201" s="257" t="s">
        <v>1335</v>
      </c>
      <c r="C201" s="258">
        <v>2020</v>
      </c>
      <c r="D201" s="249" t="s">
        <v>1288</v>
      </c>
      <c r="E201" s="254">
        <v>1800</v>
      </c>
      <c r="F201" s="259">
        <v>2</v>
      </c>
      <c r="G201" s="250">
        <f t="shared" si="6"/>
        <v>3600</v>
      </c>
      <c r="H201" s="259">
        <v>2</v>
      </c>
      <c r="I201" s="250">
        <f t="shared" si="7"/>
        <v>3600</v>
      </c>
    </row>
    <row r="202" spans="1:9">
      <c r="A202" s="455">
        <v>196</v>
      </c>
      <c r="B202" s="257" t="s">
        <v>1336</v>
      </c>
      <c r="C202" s="258">
        <v>2020</v>
      </c>
      <c r="D202" s="249" t="s">
        <v>1156</v>
      </c>
      <c r="E202" s="254">
        <v>1400</v>
      </c>
      <c r="F202" s="259">
        <v>1</v>
      </c>
      <c r="G202" s="250">
        <f t="shared" si="6"/>
        <v>1400</v>
      </c>
      <c r="H202" s="259">
        <v>1</v>
      </c>
      <c r="I202" s="250">
        <f t="shared" si="7"/>
        <v>1400</v>
      </c>
    </row>
    <row r="203" spans="1:9">
      <c r="A203" s="455">
        <v>197</v>
      </c>
      <c r="B203" s="257" t="s">
        <v>1337</v>
      </c>
      <c r="C203" s="258">
        <v>2020</v>
      </c>
      <c r="D203" s="249" t="s">
        <v>1156</v>
      </c>
      <c r="E203" s="254">
        <v>300</v>
      </c>
      <c r="F203" s="259">
        <v>1</v>
      </c>
      <c r="G203" s="250">
        <f t="shared" si="6"/>
        <v>300</v>
      </c>
      <c r="H203" s="259">
        <v>1</v>
      </c>
      <c r="I203" s="250">
        <f t="shared" si="7"/>
        <v>300</v>
      </c>
    </row>
    <row r="204" spans="1:9" ht="25.5">
      <c r="A204" s="455">
        <v>198</v>
      </c>
      <c r="B204" s="257" t="s">
        <v>1338</v>
      </c>
      <c r="C204" s="258">
        <v>2020</v>
      </c>
      <c r="D204" s="249" t="s">
        <v>1156</v>
      </c>
      <c r="E204" s="254">
        <v>23998</v>
      </c>
      <c r="F204" s="259">
        <v>9</v>
      </c>
      <c r="G204" s="250">
        <f t="shared" si="6"/>
        <v>215982</v>
      </c>
      <c r="H204" s="259">
        <v>9</v>
      </c>
      <c r="I204" s="250">
        <f t="shared" si="7"/>
        <v>215982</v>
      </c>
    </row>
    <row r="205" spans="1:9">
      <c r="A205" s="455">
        <v>199</v>
      </c>
      <c r="B205" s="257" t="s">
        <v>1339</v>
      </c>
      <c r="C205" s="258">
        <v>2020</v>
      </c>
      <c r="D205" s="249" t="s">
        <v>1156</v>
      </c>
      <c r="E205" s="254">
        <v>75000</v>
      </c>
      <c r="F205" s="259">
        <v>1</v>
      </c>
      <c r="G205" s="250">
        <f t="shared" si="6"/>
        <v>75000</v>
      </c>
      <c r="H205" s="259">
        <v>1</v>
      </c>
      <c r="I205" s="250">
        <f t="shared" si="7"/>
        <v>75000</v>
      </c>
    </row>
    <row r="206" spans="1:9" ht="25.5">
      <c r="A206" s="455">
        <v>200</v>
      </c>
      <c r="B206" s="257" t="s">
        <v>1340</v>
      </c>
      <c r="C206" s="258">
        <v>2020</v>
      </c>
      <c r="D206" s="249" t="s">
        <v>1156</v>
      </c>
      <c r="E206" s="254">
        <v>65000</v>
      </c>
      <c r="F206" s="259">
        <v>1</v>
      </c>
      <c r="G206" s="250">
        <f t="shared" si="6"/>
        <v>65000</v>
      </c>
      <c r="H206" s="259">
        <v>1</v>
      </c>
      <c r="I206" s="250">
        <f t="shared" si="7"/>
        <v>65000</v>
      </c>
    </row>
    <row r="207" spans="1:9">
      <c r="A207" s="455">
        <v>201</v>
      </c>
      <c r="B207" s="257" t="s">
        <v>1341</v>
      </c>
      <c r="C207" s="258">
        <v>2020</v>
      </c>
      <c r="D207" s="249" t="s">
        <v>727</v>
      </c>
      <c r="E207" s="254">
        <v>1774</v>
      </c>
      <c r="F207" s="259">
        <v>24.2</v>
      </c>
      <c r="G207" s="250">
        <f t="shared" si="6"/>
        <v>42930.799999999996</v>
      </c>
      <c r="H207" s="259">
        <v>24.2</v>
      </c>
      <c r="I207" s="250">
        <f t="shared" si="7"/>
        <v>42930.799999999996</v>
      </c>
    </row>
    <row r="208" spans="1:9">
      <c r="A208" s="455">
        <v>202</v>
      </c>
      <c r="B208" s="257" t="s">
        <v>1342</v>
      </c>
      <c r="C208" s="258">
        <v>2020</v>
      </c>
      <c r="D208" s="249" t="s">
        <v>727</v>
      </c>
      <c r="E208" s="254">
        <v>1774</v>
      </c>
      <c r="F208" s="259">
        <v>42.4</v>
      </c>
      <c r="G208" s="250">
        <f t="shared" si="6"/>
        <v>75217.599999999991</v>
      </c>
      <c r="H208" s="259">
        <v>42.4</v>
      </c>
      <c r="I208" s="250">
        <f t="shared" si="7"/>
        <v>75217.599999999991</v>
      </c>
    </row>
    <row r="209" spans="1:9">
      <c r="A209" s="455">
        <v>203</v>
      </c>
      <c r="B209" s="257" t="s">
        <v>1343</v>
      </c>
      <c r="C209" s="258">
        <v>2020</v>
      </c>
      <c r="D209" s="249" t="s">
        <v>727</v>
      </c>
      <c r="E209" s="254">
        <v>1774</v>
      </c>
      <c r="F209" s="259">
        <v>28</v>
      </c>
      <c r="G209" s="250">
        <f t="shared" si="6"/>
        <v>49672</v>
      </c>
      <c r="H209" s="259">
        <v>28</v>
      </c>
      <c r="I209" s="250">
        <f t="shared" si="7"/>
        <v>49672</v>
      </c>
    </row>
    <row r="210" spans="1:9" ht="25.5">
      <c r="A210" s="455">
        <v>204</v>
      </c>
      <c r="B210" s="257" t="s">
        <v>1069</v>
      </c>
      <c r="C210" s="258">
        <v>2020</v>
      </c>
      <c r="D210" s="249" t="s">
        <v>1288</v>
      </c>
      <c r="E210" s="254">
        <v>123800</v>
      </c>
      <c r="F210" s="259">
        <v>1</v>
      </c>
      <c r="G210" s="250">
        <f t="shared" si="6"/>
        <v>123800</v>
      </c>
      <c r="H210" s="259">
        <v>1</v>
      </c>
      <c r="I210" s="250">
        <f t="shared" si="7"/>
        <v>123800</v>
      </c>
    </row>
    <row r="211" spans="1:9">
      <c r="A211" s="455">
        <v>205</v>
      </c>
      <c r="B211" s="257" t="s">
        <v>66</v>
      </c>
      <c r="C211" s="258">
        <v>2020</v>
      </c>
      <c r="D211" s="249" t="s">
        <v>1156</v>
      </c>
      <c r="E211" s="254">
        <v>269400</v>
      </c>
      <c r="F211" s="259">
        <v>2</v>
      </c>
      <c r="G211" s="250">
        <f t="shared" si="6"/>
        <v>538800</v>
      </c>
      <c r="H211" s="259">
        <v>2</v>
      </c>
      <c r="I211" s="250">
        <f t="shared" si="7"/>
        <v>538800</v>
      </c>
    </row>
    <row r="212" spans="1:9" ht="25.5">
      <c r="A212" s="455">
        <v>206</v>
      </c>
      <c r="B212" s="257" t="s">
        <v>1344</v>
      </c>
      <c r="C212" s="258">
        <v>2020</v>
      </c>
      <c r="D212" s="249" t="s">
        <v>1156</v>
      </c>
      <c r="E212" s="254">
        <v>124800</v>
      </c>
      <c r="F212" s="259">
        <v>1</v>
      </c>
      <c r="G212" s="250">
        <f t="shared" si="6"/>
        <v>124800</v>
      </c>
      <c r="H212" s="259">
        <v>1</v>
      </c>
      <c r="I212" s="250">
        <f t="shared" si="7"/>
        <v>124800</v>
      </c>
    </row>
    <row r="213" spans="1:9" ht="38.25">
      <c r="A213" s="455">
        <v>207</v>
      </c>
      <c r="B213" s="257" t="s">
        <v>1345</v>
      </c>
      <c r="C213" s="258">
        <v>2020</v>
      </c>
      <c r="D213" s="249" t="s">
        <v>1156</v>
      </c>
      <c r="E213" s="254">
        <v>8000</v>
      </c>
      <c r="F213" s="259">
        <v>1</v>
      </c>
      <c r="G213" s="250">
        <f t="shared" si="6"/>
        <v>8000</v>
      </c>
      <c r="H213" s="259">
        <v>1</v>
      </c>
      <c r="I213" s="250">
        <f t="shared" si="7"/>
        <v>8000</v>
      </c>
    </row>
    <row r="214" spans="1:9" ht="25.5">
      <c r="A214" s="455">
        <v>208</v>
      </c>
      <c r="B214" s="257" t="s">
        <v>1346</v>
      </c>
      <c r="C214" s="258">
        <v>2020</v>
      </c>
      <c r="D214" s="249" t="s">
        <v>1156</v>
      </c>
      <c r="E214" s="254">
        <v>96000</v>
      </c>
      <c r="F214" s="259">
        <v>2</v>
      </c>
      <c r="G214" s="250">
        <f t="shared" si="6"/>
        <v>192000</v>
      </c>
      <c r="H214" s="259">
        <v>2</v>
      </c>
      <c r="I214" s="250">
        <f t="shared" si="7"/>
        <v>192000</v>
      </c>
    </row>
    <row r="215" spans="1:9" ht="25.5">
      <c r="A215" s="455">
        <v>209</v>
      </c>
      <c r="B215" s="257" t="s">
        <v>1347</v>
      </c>
      <c r="C215" s="258">
        <v>2020</v>
      </c>
      <c r="D215" s="249" t="s">
        <v>1156</v>
      </c>
      <c r="E215" s="254">
        <v>23000</v>
      </c>
      <c r="F215" s="259">
        <v>2</v>
      </c>
      <c r="G215" s="250">
        <f t="shared" si="6"/>
        <v>46000</v>
      </c>
      <c r="H215" s="259">
        <v>2</v>
      </c>
      <c r="I215" s="250">
        <f t="shared" si="7"/>
        <v>46000</v>
      </c>
    </row>
    <row r="216" spans="1:9">
      <c r="A216" s="455">
        <v>210</v>
      </c>
      <c r="B216" s="257" t="s">
        <v>722</v>
      </c>
      <c r="C216" s="258">
        <v>2020</v>
      </c>
      <c r="D216" s="249" t="s">
        <v>1156</v>
      </c>
      <c r="E216" s="254">
        <v>3290</v>
      </c>
      <c r="F216" s="259">
        <v>70</v>
      </c>
      <c r="G216" s="250">
        <f t="shared" si="6"/>
        <v>230300</v>
      </c>
      <c r="H216" s="259">
        <v>70</v>
      </c>
      <c r="I216" s="250">
        <f t="shared" si="7"/>
        <v>230300</v>
      </c>
    </row>
    <row r="217" spans="1:9">
      <c r="A217" s="455">
        <v>211</v>
      </c>
      <c r="B217" s="257" t="s">
        <v>1348</v>
      </c>
      <c r="C217" s="258">
        <v>2020</v>
      </c>
      <c r="D217" s="249" t="s">
        <v>1288</v>
      </c>
      <c r="E217" s="254">
        <v>888</v>
      </c>
      <c r="F217" s="259">
        <v>60</v>
      </c>
      <c r="G217" s="250">
        <f t="shared" si="6"/>
        <v>53280</v>
      </c>
      <c r="H217" s="259">
        <v>60</v>
      </c>
      <c r="I217" s="250">
        <f t="shared" si="7"/>
        <v>53280</v>
      </c>
    </row>
    <row r="218" spans="1:9" ht="38.25">
      <c r="A218" s="455">
        <v>212</v>
      </c>
      <c r="B218" s="257" t="s">
        <v>1349</v>
      </c>
      <c r="C218" s="258">
        <v>2020</v>
      </c>
      <c r="D218" s="249" t="s">
        <v>1156</v>
      </c>
      <c r="E218" s="254">
        <v>2741.6</v>
      </c>
      <c r="F218" s="259">
        <v>170</v>
      </c>
      <c r="G218" s="250">
        <f t="shared" si="6"/>
        <v>466072</v>
      </c>
      <c r="H218" s="259">
        <v>170</v>
      </c>
      <c r="I218" s="250">
        <f t="shared" si="7"/>
        <v>466072</v>
      </c>
    </row>
    <row r="219" spans="1:9">
      <c r="A219" s="455">
        <v>213</v>
      </c>
      <c r="B219" s="257" t="s">
        <v>1350</v>
      </c>
      <c r="C219" s="258">
        <v>2020</v>
      </c>
      <c r="D219" s="249" t="s">
        <v>1156</v>
      </c>
      <c r="E219" s="254">
        <v>3720</v>
      </c>
      <c r="F219" s="259">
        <v>70</v>
      </c>
      <c r="G219" s="250">
        <f t="shared" si="6"/>
        <v>260400</v>
      </c>
      <c r="H219" s="259">
        <v>70</v>
      </c>
      <c r="I219" s="250">
        <f t="shared" si="7"/>
        <v>260400</v>
      </c>
    </row>
    <row r="220" spans="1:9">
      <c r="A220" s="455">
        <v>214</v>
      </c>
      <c r="B220" s="257" t="s">
        <v>1351</v>
      </c>
      <c r="C220" s="258">
        <v>2020</v>
      </c>
      <c r="D220" s="249" t="s">
        <v>1288</v>
      </c>
      <c r="E220" s="254">
        <v>31373</v>
      </c>
      <c r="F220" s="259">
        <v>1</v>
      </c>
      <c r="G220" s="250">
        <f t="shared" si="6"/>
        <v>31373</v>
      </c>
      <c r="H220" s="259">
        <v>1</v>
      </c>
      <c r="I220" s="250">
        <f t="shared" si="7"/>
        <v>31373</v>
      </c>
    </row>
    <row r="221" spans="1:9">
      <c r="A221" s="455">
        <v>215</v>
      </c>
      <c r="B221" s="257" t="s">
        <v>215</v>
      </c>
      <c r="C221" s="258">
        <v>2020</v>
      </c>
      <c r="D221" s="249" t="s">
        <v>1156</v>
      </c>
      <c r="E221" s="254">
        <v>39095</v>
      </c>
      <c r="F221" s="259">
        <v>7</v>
      </c>
      <c r="G221" s="250">
        <f t="shared" si="6"/>
        <v>273665</v>
      </c>
      <c r="H221" s="259">
        <v>7</v>
      </c>
      <c r="I221" s="250">
        <f t="shared" si="7"/>
        <v>273665</v>
      </c>
    </row>
    <row r="222" spans="1:9">
      <c r="A222" s="455">
        <v>216</v>
      </c>
      <c r="B222" s="257" t="s">
        <v>714</v>
      </c>
      <c r="C222" s="258">
        <v>2020</v>
      </c>
      <c r="D222" s="249" t="s">
        <v>1156</v>
      </c>
      <c r="E222" s="254">
        <v>57836</v>
      </c>
      <c r="F222" s="259">
        <v>4</v>
      </c>
      <c r="G222" s="250">
        <f t="shared" si="6"/>
        <v>231344</v>
      </c>
      <c r="H222" s="259">
        <v>4</v>
      </c>
      <c r="I222" s="250">
        <f t="shared" si="7"/>
        <v>231344</v>
      </c>
    </row>
    <row r="223" spans="1:9">
      <c r="A223" s="455">
        <v>217</v>
      </c>
      <c r="B223" s="257" t="s">
        <v>742</v>
      </c>
      <c r="C223" s="258">
        <v>2020</v>
      </c>
      <c r="D223" s="249" t="s">
        <v>1156</v>
      </c>
      <c r="E223" s="254">
        <v>6164.4</v>
      </c>
      <c r="F223" s="259">
        <v>40</v>
      </c>
      <c r="G223" s="250">
        <f t="shared" si="6"/>
        <v>246576</v>
      </c>
      <c r="H223" s="259">
        <v>40</v>
      </c>
      <c r="I223" s="250">
        <f t="shared" si="7"/>
        <v>246576</v>
      </c>
    </row>
    <row r="224" spans="1:9">
      <c r="A224" s="455">
        <v>218</v>
      </c>
      <c r="B224" s="257" t="s">
        <v>1352</v>
      </c>
      <c r="C224" s="258">
        <v>2020</v>
      </c>
      <c r="D224" s="249" t="s">
        <v>1156</v>
      </c>
      <c r="E224" s="254">
        <v>17772</v>
      </c>
      <c r="F224" s="259">
        <v>10</v>
      </c>
      <c r="G224" s="250">
        <f t="shared" si="6"/>
        <v>177720</v>
      </c>
      <c r="H224" s="259">
        <v>10</v>
      </c>
      <c r="I224" s="250">
        <f t="shared" si="7"/>
        <v>177720</v>
      </c>
    </row>
    <row r="225" spans="1:9">
      <c r="A225" s="455">
        <v>219</v>
      </c>
      <c r="B225" s="257" t="s">
        <v>1353</v>
      </c>
      <c r="C225" s="258">
        <v>2020</v>
      </c>
      <c r="D225" s="249" t="s">
        <v>1156</v>
      </c>
      <c r="E225" s="254">
        <v>3570</v>
      </c>
      <c r="F225" s="259">
        <v>70</v>
      </c>
      <c r="G225" s="250">
        <f t="shared" si="6"/>
        <v>249900</v>
      </c>
      <c r="H225" s="259">
        <v>70</v>
      </c>
      <c r="I225" s="250">
        <f t="shared" si="7"/>
        <v>249900</v>
      </c>
    </row>
    <row r="226" spans="1:9" ht="25.5">
      <c r="A226" s="455">
        <v>220</v>
      </c>
      <c r="B226" s="257" t="s">
        <v>1354</v>
      </c>
      <c r="C226" s="258">
        <v>2020</v>
      </c>
      <c r="D226" s="249" t="s">
        <v>1156</v>
      </c>
      <c r="E226" s="254">
        <v>36761</v>
      </c>
      <c r="F226" s="259">
        <v>1</v>
      </c>
      <c r="G226" s="250">
        <f t="shared" si="6"/>
        <v>36761</v>
      </c>
      <c r="H226" s="259">
        <v>1</v>
      </c>
      <c r="I226" s="250">
        <f t="shared" si="7"/>
        <v>36761</v>
      </c>
    </row>
    <row r="227" spans="1:9">
      <c r="A227" s="455">
        <v>221</v>
      </c>
      <c r="B227" s="257" t="s">
        <v>1355</v>
      </c>
      <c r="C227" s="258">
        <v>2020</v>
      </c>
      <c r="D227" s="249" t="s">
        <v>727</v>
      </c>
      <c r="E227" s="254">
        <v>2889.6</v>
      </c>
      <c r="F227" s="259">
        <v>53</v>
      </c>
      <c r="G227" s="250">
        <f t="shared" si="6"/>
        <v>153148.79999999999</v>
      </c>
      <c r="H227" s="259">
        <v>53</v>
      </c>
      <c r="I227" s="250">
        <f t="shared" si="7"/>
        <v>153148.79999999999</v>
      </c>
    </row>
    <row r="228" spans="1:9" ht="25.5">
      <c r="A228" s="455">
        <v>222</v>
      </c>
      <c r="B228" s="257" t="s">
        <v>1356</v>
      </c>
      <c r="C228" s="258">
        <v>2020</v>
      </c>
      <c r="D228" s="249" t="s">
        <v>727</v>
      </c>
      <c r="E228" s="254">
        <v>2889.6</v>
      </c>
      <c r="F228" s="259">
        <v>110.7</v>
      </c>
      <c r="G228" s="250">
        <f t="shared" si="6"/>
        <v>319878.71999999997</v>
      </c>
      <c r="H228" s="259">
        <v>110.7</v>
      </c>
      <c r="I228" s="250">
        <f t="shared" si="7"/>
        <v>319878.71999999997</v>
      </c>
    </row>
    <row r="229" spans="1:9" ht="25.5">
      <c r="A229" s="455">
        <v>223</v>
      </c>
      <c r="B229" s="257" t="s">
        <v>1357</v>
      </c>
      <c r="C229" s="258">
        <v>2020</v>
      </c>
      <c r="D229" s="249" t="s">
        <v>727</v>
      </c>
      <c r="E229" s="254">
        <v>2889.6</v>
      </c>
      <c r="F229" s="259">
        <v>51.9</v>
      </c>
      <c r="G229" s="250">
        <f t="shared" si="6"/>
        <v>149970.23999999999</v>
      </c>
      <c r="H229" s="259">
        <v>51.9</v>
      </c>
      <c r="I229" s="250">
        <f t="shared" si="7"/>
        <v>149970.23999999999</v>
      </c>
    </row>
    <row r="230" spans="1:9">
      <c r="A230" s="455">
        <v>224</v>
      </c>
      <c r="B230" s="257" t="s">
        <v>936</v>
      </c>
      <c r="C230" s="258">
        <v>2020</v>
      </c>
      <c r="D230" s="249" t="s">
        <v>1156</v>
      </c>
      <c r="E230" s="254">
        <v>150000</v>
      </c>
      <c r="F230" s="259">
        <v>1</v>
      </c>
      <c r="G230" s="250">
        <f t="shared" si="6"/>
        <v>150000</v>
      </c>
      <c r="H230" s="259">
        <v>1</v>
      </c>
      <c r="I230" s="250">
        <f t="shared" si="7"/>
        <v>150000</v>
      </c>
    </row>
    <row r="231" spans="1:9" ht="25.5">
      <c r="A231" s="455">
        <v>225</v>
      </c>
      <c r="B231" s="257" t="s">
        <v>1358</v>
      </c>
      <c r="C231" s="258">
        <v>2020</v>
      </c>
      <c r="D231" s="249" t="s">
        <v>1156</v>
      </c>
      <c r="E231" s="254">
        <v>234000</v>
      </c>
      <c r="F231" s="259">
        <v>1</v>
      </c>
      <c r="G231" s="250">
        <f t="shared" si="6"/>
        <v>234000</v>
      </c>
      <c r="H231" s="259">
        <v>1</v>
      </c>
      <c r="I231" s="250">
        <f t="shared" si="7"/>
        <v>234000</v>
      </c>
    </row>
    <row r="232" spans="1:9">
      <c r="A232" s="455">
        <v>226</v>
      </c>
      <c r="B232" s="257" t="s">
        <v>1359</v>
      </c>
      <c r="C232" s="258">
        <v>2020</v>
      </c>
      <c r="D232" s="249" t="s">
        <v>1156</v>
      </c>
      <c r="E232" s="254">
        <v>3000</v>
      </c>
      <c r="F232" s="259">
        <v>90</v>
      </c>
      <c r="G232" s="250">
        <f t="shared" si="6"/>
        <v>270000</v>
      </c>
      <c r="H232" s="259">
        <v>90</v>
      </c>
      <c r="I232" s="250">
        <f t="shared" si="7"/>
        <v>270000</v>
      </c>
    </row>
    <row r="233" spans="1:9" ht="25.5">
      <c r="A233" s="455">
        <v>227</v>
      </c>
      <c r="B233" s="257" t="s">
        <v>1360</v>
      </c>
      <c r="C233" s="258">
        <v>2020</v>
      </c>
      <c r="D233" s="249" t="s">
        <v>1156</v>
      </c>
      <c r="E233" s="254">
        <v>34400</v>
      </c>
      <c r="F233" s="259">
        <v>18</v>
      </c>
      <c r="G233" s="250">
        <f t="shared" si="6"/>
        <v>619200</v>
      </c>
      <c r="H233" s="259">
        <v>18</v>
      </c>
      <c r="I233" s="250">
        <f t="shared" si="7"/>
        <v>619200</v>
      </c>
    </row>
    <row r="234" spans="1:9">
      <c r="A234" s="455">
        <v>228</v>
      </c>
      <c r="B234" s="257" t="s">
        <v>1361</v>
      </c>
      <c r="C234" s="258">
        <v>2020</v>
      </c>
      <c r="D234" s="249" t="s">
        <v>1156</v>
      </c>
      <c r="E234" s="254">
        <v>13786.6</v>
      </c>
      <c r="F234" s="259">
        <v>20</v>
      </c>
      <c r="G234" s="250">
        <f t="shared" si="6"/>
        <v>275732</v>
      </c>
      <c r="H234" s="259">
        <v>20</v>
      </c>
      <c r="I234" s="250">
        <f t="shared" si="7"/>
        <v>275732</v>
      </c>
    </row>
    <row r="235" spans="1:9">
      <c r="A235" s="455">
        <v>229</v>
      </c>
      <c r="B235" s="257" t="s">
        <v>1362</v>
      </c>
      <c r="C235" s="258">
        <v>2020</v>
      </c>
      <c r="D235" s="249" t="s">
        <v>1156</v>
      </c>
      <c r="E235" s="254">
        <v>21098.400000000001</v>
      </c>
      <c r="F235" s="259">
        <v>20</v>
      </c>
      <c r="G235" s="250">
        <f t="shared" si="6"/>
        <v>421968</v>
      </c>
      <c r="H235" s="259">
        <v>20</v>
      </c>
      <c r="I235" s="250">
        <f t="shared" si="7"/>
        <v>421968</v>
      </c>
    </row>
    <row r="236" spans="1:9">
      <c r="A236" s="455">
        <v>230</v>
      </c>
      <c r="B236" s="257" t="s">
        <v>1363</v>
      </c>
      <c r="C236" s="258">
        <v>2020</v>
      </c>
      <c r="D236" s="249" t="s">
        <v>1288</v>
      </c>
      <c r="E236" s="254">
        <v>7030.4</v>
      </c>
      <c r="F236" s="259">
        <v>16</v>
      </c>
      <c r="G236" s="250">
        <f t="shared" si="6"/>
        <v>112486.39999999999</v>
      </c>
      <c r="H236" s="259">
        <v>16</v>
      </c>
      <c r="I236" s="250">
        <f t="shared" si="7"/>
        <v>112486.39999999999</v>
      </c>
    </row>
    <row r="237" spans="1:9" ht="24.75">
      <c r="A237" s="455">
        <v>231</v>
      </c>
      <c r="B237" s="260" t="s">
        <v>1364</v>
      </c>
      <c r="C237" s="261">
        <v>2021</v>
      </c>
      <c r="D237" s="262" t="s">
        <v>1288</v>
      </c>
      <c r="E237" s="263">
        <v>567200</v>
      </c>
      <c r="F237" s="264">
        <v>1</v>
      </c>
      <c r="G237" s="265">
        <f t="shared" si="6"/>
        <v>567200</v>
      </c>
      <c r="H237" s="264">
        <v>1</v>
      </c>
      <c r="I237" s="265">
        <f t="shared" si="7"/>
        <v>567200</v>
      </c>
    </row>
    <row r="238" spans="1:9">
      <c r="A238" s="455">
        <v>232</v>
      </c>
      <c r="B238" s="266" t="s">
        <v>1365</v>
      </c>
      <c r="C238" s="261">
        <v>2021</v>
      </c>
      <c r="D238" s="262" t="s">
        <v>1288</v>
      </c>
      <c r="E238" s="263">
        <v>35000</v>
      </c>
      <c r="F238" s="264">
        <v>1</v>
      </c>
      <c r="G238" s="265">
        <f t="shared" si="6"/>
        <v>35000</v>
      </c>
      <c r="H238" s="264">
        <v>1</v>
      </c>
      <c r="I238" s="265">
        <f t="shared" si="7"/>
        <v>35000</v>
      </c>
    </row>
    <row r="239" spans="1:9">
      <c r="A239" s="455">
        <v>233</v>
      </c>
      <c r="B239" s="266" t="s">
        <v>1366</v>
      </c>
      <c r="C239" s="261">
        <v>2021</v>
      </c>
      <c r="D239" s="262" t="s">
        <v>1156</v>
      </c>
      <c r="E239" s="263">
        <v>450</v>
      </c>
      <c r="F239" s="264">
        <v>1</v>
      </c>
      <c r="G239" s="265">
        <f t="shared" si="6"/>
        <v>450</v>
      </c>
      <c r="H239" s="264">
        <v>1</v>
      </c>
      <c r="I239" s="265">
        <f t="shared" si="7"/>
        <v>450</v>
      </c>
    </row>
    <row r="240" spans="1:9">
      <c r="A240" s="455">
        <v>234</v>
      </c>
      <c r="B240" s="266" t="s">
        <v>1367</v>
      </c>
      <c r="C240" s="261">
        <v>2021</v>
      </c>
      <c r="D240" s="262" t="s">
        <v>1156</v>
      </c>
      <c r="E240" s="263">
        <v>1600</v>
      </c>
      <c r="F240" s="264">
        <v>1</v>
      </c>
      <c r="G240" s="265">
        <f t="shared" si="6"/>
        <v>1600</v>
      </c>
      <c r="H240" s="264">
        <v>1</v>
      </c>
      <c r="I240" s="265">
        <f t="shared" si="7"/>
        <v>1600</v>
      </c>
    </row>
    <row r="241" spans="1:9">
      <c r="A241" s="456">
        <v>235</v>
      </c>
      <c r="B241" s="266" t="s">
        <v>1368</v>
      </c>
      <c r="C241" s="261">
        <v>2021</v>
      </c>
      <c r="D241" s="262" t="s">
        <v>1156</v>
      </c>
      <c r="E241" s="263">
        <v>1000</v>
      </c>
      <c r="F241" s="264">
        <v>1</v>
      </c>
      <c r="G241" s="265">
        <f t="shared" si="6"/>
        <v>1000</v>
      </c>
      <c r="H241" s="264">
        <v>1</v>
      </c>
      <c r="I241" s="265">
        <f t="shared" si="7"/>
        <v>1000</v>
      </c>
    </row>
    <row r="242" spans="1:9">
      <c r="A242" s="456">
        <v>236</v>
      </c>
      <c r="B242" s="266" t="s">
        <v>1369</v>
      </c>
      <c r="C242" s="261">
        <v>2021</v>
      </c>
      <c r="D242" s="262" t="s">
        <v>1156</v>
      </c>
      <c r="E242" s="263">
        <v>8000</v>
      </c>
      <c r="F242" s="264">
        <v>1</v>
      </c>
      <c r="G242" s="265">
        <v>8000</v>
      </c>
      <c r="H242" s="264">
        <v>1</v>
      </c>
      <c r="I242" s="265">
        <f t="shared" si="7"/>
        <v>8000</v>
      </c>
    </row>
    <row r="243" spans="1:9">
      <c r="A243" s="456">
        <v>237</v>
      </c>
      <c r="B243" s="266" t="s">
        <v>1370</v>
      </c>
      <c r="C243" s="261">
        <v>2021</v>
      </c>
      <c r="D243" s="262" t="s">
        <v>1156</v>
      </c>
      <c r="E243" s="263">
        <v>1400</v>
      </c>
      <c r="F243" s="264">
        <v>1</v>
      </c>
      <c r="G243" s="265">
        <v>1400</v>
      </c>
      <c r="H243" s="264">
        <v>1</v>
      </c>
      <c r="I243" s="265">
        <f t="shared" si="7"/>
        <v>1400</v>
      </c>
    </row>
    <row r="244" spans="1:9">
      <c r="A244" s="456">
        <v>238</v>
      </c>
      <c r="B244" s="266" t="s">
        <v>1371</v>
      </c>
      <c r="C244" s="261">
        <v>2021</v>
      </c>
      <c r="D244" s="262" t="s">
        <v>1156</v>
      </c>
      <c r="E244" s="263">
        <v>600</v>
      </c>
      <c r="F244" s="264">
        <v>1</v>
      </c>
      <c r="G244" s="265">
        <v>600</v>
      </c>
      <c r="H244" s="264">
        <v>1</v>
      </c>
      <c r="I244" s="265">
        <f t="shared" si="7"/>
        <v>600</v>
      </c>
    </row>
    <row r="245" spans="1:9">
      <c r="A245" s="456">
        <v>239</v>
      </c>
      <c r="B245" s="266" t="s">
        <v>1372</v>
      </c>
      <c r="C245" s="261">
        <v>2021</v>
      </c>
      <c r="D245" s="262" t="s">
        <v>1288</v>
      </c>
      <c r="E245" s="263">
        <v>1800</v>
      </c>
      <c r="F245" s="264">
        <v>1</v>
      </c>
      <c r="G245" s="265">
        <v>1800</v>
      </c>
      <c r="H245" s="264">
        <v>1</v>
      </c>
      <c r="I245" s="265">
        <f t="shared" si="7"/>
        <v>1800</v>
      </c>
    </row>
    <row r="246" spans="1:9">
      <c r="A246" s="456">
        <v>240</v>
      </c>
      <c r="B246" s="266" t="s">
        <v>1373</v>
      </c>
      <c r="C246" s="261">
        <v>2021</v>
      </c>
      <c r="D246" s="262" t="s">
        <v>1288</v>
      </c>
      <c r="E246" s="263">
        <v>450</v>
      </c>
      <c r="F246" s="264">
        <v>30</v>
      </c>
      <c r="G246" s="265">
        <v>13500</v>
      </c>
      <c r="H246" s="264">
        <v>30</v>
      </c>
      <c r="I246" s="265">
        <f t="shared" si="7"/>
        <v>13500</v>
      </c>
    </row>
    <row r="247" spans="1:9">
      <c r="A247" s="456">
        <v>241</v>
      </c>
      <c r="B247" s="266" t="s">
        <v>1374</v>
      </c>
      <c r="C247" s="261">
        <v>2021</v>
      </c>
      <c r="D247" s="262" t="s">
        <v>1288</v>
      </c>
      <c r="E247" s="263">
        <v>450</v>
      </c>
      <c r="F247" s="264">
        <v>30</v>
      </c>
      <c r="G247" s="265">
        <v>13500</v>
      </c>
      <c r="H247" s="264">
        <v>30</v>
      </c>
      <c r="I247" s="265">
        <f t="shared" si="7"/>
        <v>13500</v>
      </c>
    </row>
    <row r="248" spans="1:9">
      <c r="A248" s="456">
        <v>242</v>
      </c>
      <c r="B248" s="266" t="s">
        <v>1375</v>
      </c>
      <c r="C248" s="261">
        <v>2021</v>
      </c>
      <c r="D248" s="262" t="s">
        <v>1156</v>
      </c>
      <c r="E248" s="263">
        <v>368</v>
      </c>
      <c r="F248" s="264">
        <v>30</v>
      </c>
      <c r="G248" s="265">
        <v>11040</v>
      </c>
      <c r="H248" s="264">
        <v>30</v>
      </c>
      <c r="I248" s="265">
        <f t="shared" si="7"/>
        <v>11040</v>
      </c>
    </row>
    <row r="249" spans="1:9">
      <c r="A249" s="456">
        <v>243</v>
      </c>
      <c r="B249" s="266" t="s">
        <v>1376</v>
      </c>
      <c r="C249" s="261">
        <v>2021</v>
      </c>
      <c r="D249" s="262" t="s">
        <v>1156</v>
      </c>
      <c r="E249" s="263">
        <v>200</v>
      </c>
      <c r="F249" s="264">
        <v>30</v>
      </c>
      <c r="G249" s="265">
        <v>6000</v>
      </c>
      <c r="H249" s="264">
        <v>30</v>
      </c>
      <c r="I249" s="265">
        <f t="shared" si="7"/>
        <v>6000</v>
      </c>
    </row>
    <row r="250" spans="1:9">
      <c r="A250" s="456">
        <v>244</v>
      </c>
      <c r="B250" s="266" t="s">
        <v>1377</v>
      </c>
      <c r="C250" s="261">
        <v>2021</v>
      </c>
      <c r="D250" s="262" t="s">
        <v>1156</v>
      </c>
      <c r="E250" s="263">
        <v>275</v>
      </c>
      <c r="F250" s="264">
        <v>30</v>
      </c>
      <c r="G250" s="265">
        <v>8250</v>
      </c>
      <c r="H250" s="264">
        <v>30</v>
      </c>
      <c r="I250" s="265">
        <f t="shared" si="7"/>
        <v>8250</v>
      </c>
    </row>
    <row r="251" spans="1:9">
      <c r="A251" s="456">
        <v>245</v>
      </c>
      <c r="B251" s="266" t="s">
        <v>1378</v>
      </c>
      <c r="C251" s="261">
        <v>2021</v>
      </c>
      <c r="D251" s="262" t="s">
        <v>1156</v>
      </c>
      <c r="E251" s="263">
        <v>450</v>
      </c>
      <c r="F251" s="264">
        <v>30</v>
      </c>
      <c r="G251" s="265">
        <v>13500</v>
      </c>
      <c r="H251" s="264">
        <v>30</v>
      </c>
      <c r="I251" s="265">
        <f t="shared" si="7"/>
        <v>13500</v>
      </c>
    </row>
    <row r="252" spans="1:9">
      <c r="A252" s="456">
        <v>246</v>
      </c>
      <c r="B252" s="266" t="s">
        <v>1379</v>
      </c>
      <c r="C252" s="261">
        <v>2021</v>
      </c>
      <c r="D252" s="262" t="s">
        <v>1156</v>
      </c>
      <c r="E252" s="263">
        <v>200</v>
      </c>
      <c r="F252" s="264">
        <v>3</v>
      </c>
      <c r="G252" s="265">
        <v>600</v>
      </c>
      <c r="H252" s="264">
        <v>3</v>
      </c>
      <c r="I252" s="265">
        <f t="shared" si="7"/>
        <v>600</v>
      </c>
    </row>
    <row r="253" spans="1:9">
      <c r="A253" s="456">
        <v>247</v>
      </c>
      <c r="B253" s="266" t="s">
        <v>1380</v>
      </c>
      <c r="C253" s="261">
        <v>2021</v>
      </c>
      <c r="D253" s="262" t="s">
        <v>1156</v>
      </c>
      <c r="E253" s="263">
        <v>6800</v>
      </c>
      <c r="F253" s="264">
        <v>1</v>
      </c>
      <c r="G253" s="265">
        <v>6800</v>
      </c>
      <c r="H253" s="264">
        <v>1</v>
      </c>
      <c r="I253" s="265">
        <v>6800</v>
      </c>
    </row>
    <row r="254" spans="1:9">
      <c r="A254" s="456">
        <v>248</v>
      </c>
      <c r="B254" s="266" t="s">
        <v>1381</v>
      </c>
      <c r="C254" s="261">
        <v>2021</v>
      </c>
      <c r="D254" s="262" t="s">
        <v>1288</v>
      </c>
      <c r="E254" s="263">
        <v>1300</v>
      </c>
      <c r="F254" s="264">
        <v>1</v>
      </c>
      <c r="G254" s="265">
        <v>1300</v>
      </c>
      <c r="H254" s="264">
        <v>1</v>
      </c>
      <c r="I254" s="265">
        <v>1300</v>
      </c>
    </row>
    <row r="255" spans="1:9">
      <c r="A255" s="456">
        <v>249</v>
      </c>
      <c r="B255" s="266" t="s">
        <v>1382</v>
      </c>
      <c r="C255" s="261">
        <v>2021</v>
      </c>
      <c r="D255" s="262" t="s">
        <v>1288</v>
      </c>
      <c r="E255" s="263">
        <v>2100</v>
      </c>
      <c r="F255" s="264">
        <v>1</v>
      </c>
      <c r="G255" s="265">
        <v>2100</v>
      </c>
      <c r="H255" s="264">
        <v>1</v>
      </c>
      <c r="I255" s="265">
        <v>2100</v>
      </c>
    </row>
    <row r="256" spans="1:9">
      <c r="A256" s="456">
        <v>250</v>
      </c>
      <c r="B256" s="266" t="s">
        <v>1383</v>
      </c>
      <c r="C256" s="261">
        <v>2021</v>
      </c>
      <c r="D256" s="262" t="s">
        <v>1288</v>
      </c>
      <c r="E256" s="263">
        <v>400</v>
      </c>
      <c r="F256" s="264">
        <v>30</v>
      </c>
      <c r="G256" s="265">
        <v>12000</v>
      </c>
      <c r="H256" s="264">
        <v>30</v>
      </c>
      <c r="I256" s="265">
        <v>12000</v>
      </c>
    </row>
    <row r="257" spans="1:9">
      <c r="A257" s="456">
        <v>251</v>
      </c>
      <c r="B257" s="266" t="s">
        <v>1384</v>
      </c>
      <c r="C257" s="261">
        <v>2021</v>
      </c>
      <c r="D257" s="262" t="s">
        <v>1288</v>
      </c>
      <c r="E257" s="263">
        <v>3000</v>
      </c>
      <c r="F257" s="264">
        <v>1</v>
      </c>
      <c r="G257" s="265">
        <v>3000</v>
      </c>
      <c r="H257" s="264">
        <v>1</v>
      </c>
      <c r="I257" s="265">
        <v>3000</v>
      </c>
    </row>
    <row r="258" spans="1:9">
      <c r="A258" s="456">
        <v>252</v>
      </c>
      <c r="B258" s="266" t="s">
        <v>1385</v>
      </c>
      <c r="C258" s="261">
        <v>2021</v>
      </c>
      <c r="D258" s="262" t="s">
        <v>1288</v>
      </c>
      <c r="E258" s="263">
        <v>2200</v>
      </c>
      <c r="F258" s="264">
        <v>1</v>
      </c>
      <c r="G258" s="265">
        <v>2200</v>
      </c>
      <c r="H258" s="264">
        <v>1</v>
      </c>
      <c r="I258" s="265">
        <v>2200</v>
      </c>
    </row>
    <row r="259" spans="1:9">
      <c r="A259" s="456">
        <v>253</v>
      </c>
      <c r="B259" s="266" t="s">
        <v>1386</v>
      </c>
      <c r="C259" s="261">
        <v>2021</v>
      </c>
      <c r="D259" s="262" t="s">
        <v>1288</v>
      </c>
      <c r="E259" s="263">
        <v>7000</v>
      </c>
      <c r="F259" s="264">
        <v>1</v>
      </c>
      <c r="G259" s="265">
        <v>7000</v>
      </c>
      <c r="H259" s="264">
        <v>1</v>
      </c>
      <c r="I259" s="265">
        <v>7000</v>
      </c>
    </row>
    <row r="260" spans="1:9">
      <c r="A260" s="456">
        <v>254</v>
      </c>
      <c r="B260" s="266" t="s">
        <v>1387</v>
      </c>
      <c r="C260" s="261">
        <v>2022</v>
      </c>
      <c r="D260" s="262" t="s">
        <v>1288</v>
      </c>
      <c r="E260" s="263">
        <v>60000</v>
      </c>
      <c r="F260" s="264">
        <v>1</v>
      </c>
      <c r="G260" s="265">
        <v>60000</v>
      </c>
      <c r="H260" s="264">
        <v>1</v>
      </c>
      <c r="I260" s="265">
        <v>60000</v>
      </c>
    </row>
    <row r="261" spans="1:9">
      <c r="A261" s="456">
        <v>255</v>
      </c>
      <c r="B261" s="266" t="s">
        <v>1388</v>
      </c>
      <c r="C261" s="261">
        <v>2022</v>
      </c>
      <c r="D261" s="262" t="s">
        <v>1288</v>
      </c>
      <c r="E261" s="263">
        <v>110000</v>
      </c>
      <c r="F261" s="264">
        <v>1</v>
      </c>
      <c r="G261" s="265">
        <v>110000</v>
      </c>
      <c r="H261" s="264">
        <v>1</v>
      </c>
      <c r="I261" s="265">
        <v>110000</v>
      </c>
    </row>
    <row r="262" spans="1:9">
      <c r="A262" s="456">
        <v>256</v>
      </c>
      <c r="B262" s="266" t="s">
        <v>1389</v>
      </c>
      <c r="C262" s="261">
        <v>2022</v>
      </c>
      <c r="D262" s="262" t="s">
        <v>1288</v>
      </c>
      <c r="E262" s="263">
        <v>55000</v>
      </c>
      <c r="F262" s="264">
        <v>1</v>
      </c>
      <c r="G262" s="265">
        <v>55000</v>
      </c>
      <c r="H262" s="264">
        <v>1</v>
      </c>
      <c r="I262" s="265">
        <v>55000</v>
      </c>
    </row>
    <row r="263" spans="1:9">
      <c r="A263" s="456">
        <v>257</v>
      </c>
      <c r="B263" s="266" t="s">
        <v>1390</v>
      </c>
      <c r="C263" s="261">
        <v>2022</v>
      </c>
      <c r="D263" s="262" t="s">
        <v>1391</v>
      </c>
      <c r="E263" s="263">
        <v>58000</v>
      </c>
      <c r="F263" s="264">
        <v>1</v>
      </c>
      <c r="G263" s="265">
        <v>58000</v>
      </c>
      <c r="H263" s="264">
        <v>1</v>
      </c>
      <c r="I263" s="265">
        <v>58000</v>
      </c>
    </row>
    <row r="264" spans="1:9">
      <c r="A264" s="456">
        <v>258</v>
      </c>
      <c r="B264" s="266" t="s">
        <v>1392</v>
      </c>
      <c r="C264" s="261">
        <v>2022</v>
      </c>
      <c r="D264" s="262" t="s">
        <v>1288</v>
      </c>
      <c r="E264" s="263">
        <v>7000</v>
      </c>
      <c r="F264" s="264">
        <v>1</v>
      </c>
      <c r="G264" s="265">
        <v>7000</v>
      </c>
      <c r="H264" s="264">
        <v>1</v>
      </c>
      <c r="I264" s="265">
        <v>7000</v>
      </c>
    </row>
    <row r="265" spans="1:9">
      <c r="A265" s="456">
        <v>259</v>
      </c>
      <c r="B265" s="266" t="s">
        <v>1393</v>
      </c>
      <c r="C265" s="261">
        <v>2022</v>
      </c>
      <c r="D265" s="262" t="s">
        <v>1288</v>
      </c>
      <c r="E265" s="263">
        <v>60000</v>
      </c>
      <c r="F265" s="264">
        <v>1</v>
      </c>
      <c r="G265" s="265">
        <v>60000</v>
      </c>
      <c r="H265" s="264">
        <v>1</v>
      </c>
      <c r="I265" s="265">
        <v>60000</v>
      </c>
    </row>
    <row r="266" spans="1:9">
      <c r="A266" s="456">
        <v>260</v>
      </c>
      <c r="B266" s="266" t="s">
        <v>1394</v>
      </c>
      <c r="C266" s="261">
        <v>2022</v>
      </c>
      <c r="D266" s="262" t="s">
        <v>1288</v>
      </c>
      <c r="E266" s="263">
        <v>94000</v>
      </c>
      <c r="F266" s="264">
        <v>2</v>
      </c>
      <c r="G266" s="265">
        <v>188000</v>
      </c>
      <c r="H266" s="264">
        <v>2</v>
      </c>
      <c r="I266" s="265">
        <v>188000</v>
      </c>
    </row>
    <row r="267" spans="1:9">
      <c r="A267" s="456">
        <v>261</v>
      </c>
      <c r="B267" s="266" t="s">
        <v>702</v>
      </c>
      <c r="C267" s="261">
        <v>2022</v>
      </c>
      <c r="D267" s="262" t="s">
        <v>1288</v>
      </c>
      <c r="E267" s="263">
        <v>4286</v>
      </c>
      <c r="F267" s="264">
        <v>30</v>
      </c>
      <c r="G267" s="265">
        <v>128580</v>
      </c>
      <c r="H267" s="264">
        <v>30</v>
      </c>
      <c r="I267" s="265">
        <v>128580</v>
      </c>
    </row>
    <row r="268" spans="1:9">
      <c r="A268" s="456">
        <v>262</v>
      </c>
      <c r="B268" s="266" t="s">
        <v>1395</v>
      </c>
      <c r="C268" s="261">
        <v>2022</v>
      </c>
      <c r="D268" s="262" t="s">
        <v>1288</v>
      </c>
      <c r="E268" s="263">
        <v>230000</v>
      </c>
      <c r="F268" s="264">
        <v>1</v>
      </c>
      <c r="G268" s="265">
        <v>230000</v>
      </c>
      <c r="H268" s="264">
        <v>1</v>
      </c>
      <c r="I268" s="265">
        <v>230000</v>
      </c>
    </row>
    <row r="269" spans="1:9">
      <c r="A269" s="456">
        <v>263</v>
      </c>
      <c r="B269" s="266" t="s">
        <v>1396</v>
      </c>
      <c r="C269" s="261">
        <v>2022</v>
      </c>
      <c r="D269" s="262" t="s">
        <v>1288</v>
      </c>
      <c r="E269" s="263">
        <v>15000</v>
      </c>
      <c r="F269" s="264">
        <v>1</v>
      </c>
      <c r="G269" s="265">
        <v>15000</v>
      </c>
      <c r="H269" s="264">
        <v>1</v>
      </c>
      <c r="I269" s="265">
        <v>15000</v>
      </c>
    </row>
    <row r="270" spans="1:9">
      <c r="A270" s="456">
        <v>264</v>
      </c>
      <c r="B270" s="266" t="s">
        <v>1397</v>
      </c>
      <c r="C270" s="261">
        <v>2022</v>
      </c>
      <c r="D270" s="262" t="s">
        <v>1288</v>
      </c>
      <c r="E270" s="263">
        <v>9300</v>
      </c>
      <c r="F270" s="264">
        <v>3</v>
      </c>
      <c r="G270" s="265">
        <v>27900</v>
      </c>
      <c r="H270" s="264">
        <v>3</v>
      </c>
      <c r="I270" s="265">
        <v>27900</v>
      </c>
    </row>
    <row r="271" spans="1:9">
      <c r="A271" s="456">
        <v>265</v>
      </c>
      <c r="B271" s="266" t="s">
        <v>1398</v>
      </c>
      <c r="C271" s="261">
        <v>2022</v>
      </c>
      <c r="D271" s="262" t="s">
        <v>1288</v>
      </c>
      <c r="E271" s="263">
        <v>1400</v>
      </c>
      <c r="F271" s="264">
        <v>1</v>
      </c>
      <c r="G271" s="265">
        <v>1400</v>
      </c>
      <c r="H271" s="264">
        <v>1</v>
      </c>
      <c r="I271" s="265">
        <v>1400</v>
      </c>
    </row>
    <row r="272" spans="1:9">
      <c r="A272" s="456">
        <v>266</v>
      </c>
      <c r="B272" s="266" t="s">
        <v>1399</v>
      </c>
      <c r="C272" s="261">
        <v>2022</v>
      </c>
      <c r="D272" s="262" t="s">
        <v>1288</v>
      </c>
      <c r="E272" s="263">
        <v>850</v>
      </c>
      <c r="F272" s="264">
        <v>1</v>
      </c>
      <c r="G272" s="265">
        <v>850</v>
      </c>
      <c r="H272" s="264">
        <v>1</v>
      </c>
      <c r="I272" s="265">
        <v>850</v>
      </c>
    </row>
    <row r="273" spans="1:9">
      <c r="A273" s="455">
        <v>267</v>
      </c>
      <c r="B273" s="257" t="s">
        <v>909</v>
      </c>
      <c r="C273" s="258">
        <v>2022</v>
      </c>
      <c r="D273" s="249" t="s">
        <v>1288</v>
      </c>
      <c r="E273" s="254">
        <v>450</v>
      </c>
      <c r="F273" s="259">
        <v>90</v>
      </c>
      <c r="G273" s="267">
        <v>40500</v>
      </c>
      <c r="H273" s="259">
        <v>90</v>
      </c>
      <c r="I273" s="267">
        <v>40500</v>
      </c>
    </row>
    <row r="274" spans="1:9">
      <c r="A274" s="455">
        <v>268</v>
      </c>
      <c r="B274" s="257" t="s">
        <v>1400</v>
      </c>
      <c r="C274" s="258">
        <v>2022</v>
      </c>
      <c r="D274" s="249" t="s">
        <v>1288</v>
      </c>
      <c r="E274" s="254">
        <v>1600</v>
      </c>
      <c r="F274" s="259">
        <v>2</v>
      </c>
      <c r="G274" s="267">
        <v>3200</v>
      </c>
      <c r="H274" s="259">
        <v>2</v>
      </c>
      <c r="I274" s="267">
        <v>3200</v>
      </c>
    </row>
    <row r="275" spans="1:9">
      <c r="A275" s="455">
        <v>269</v>
      </c>
      <c r="B275" s="257" t="s">
        <v>1401</v>
      </c>
      <c r="C275" s="258">
        <v>2022</v>
      </c>
      <c r="D275" s="249" t="s">
        <v>1288</v>
      </c>
      <c r="E275" s="254">
        <v>1400</v>
      </c>
      <c r="F275" s="259">
        <v>3</v>
      </c>
      <c r="G275" s="267">
        <v>4200</v>
      </c>
      <c r="H275" s="259">
        <v>3</v>
      </c>
      <c r="I275" s="267">
        <v>4200</v>
      </c>
    </row>
    <row r="276" spans="1:9">
      <c r="A276" s="455">
        <v>270</v>
      </c>
      <c r="B276" s="257" t="s">
        <v>1402</v>
      </c>
      <c r="C276" s="258">
        <v>2022</v>
      </c>
      <c r="D276" s="249" t="s">
        <v>1288</v>
      </c>
      <c r="E276" s="254">
        <v>2300</v>
      </c>
      <c r="F276" s="259">
        <v>1</v>
      </c>
      <c r="G276" s="267">
        <v>2300</v>
      </c>
      <c r="H276" s="259">
        <v>1</v>
      </c>
      <c r="I276" s="267">
        <v>2300</v>
      </c>
    </row>
    <row r="277" spans="1:9">
      <c r="A277" s="455">
        <v>271</v>
      </c>
      <c r="B277" s="257" t="s">
        <v>1403</v>
      </c>
      <c r="C277" s="258">
        <v>2022</v>
      </c>
      <c r="D277" s="249" t="s">
        <v>1288</v>
      </c>
      <c r="E277" s="254">
        <v>29280</v>
      </c>
      <c r="F277" s="259">
        <v>1</v>
      </c>
      <c r="G277" s="267">
        <v>29280</v>
      </c>
      <c r="H277" s="259">
        <v>1</v>
      </c>
      <c r="I277" s="267">
        <v>29280</v>
      </c>
    </row>
    <row r="278" spans="1:9">
      <c r="A278" s="455"/>
      <c r="B278" s="257"/>
      <c r="C278" s="258"/>
      <c r="D278" s="249"/>
      <c r="E278" s="254"/>
      <c r="F278" s="259"/>
      <c r="G278" s="267"/>
      <c r="H278" s="259"/>
      <c r="I278" s="267"/>
    </row>
    <row r="279" spans="1:9">
      <c r="A279" s="457"/>
      <c r="B279" s="268"/>
      <c r="C279" s="269"/>
      <c r="D279" s="249"/>
      <c r="E279" s="270"/>
      <c r="F279" s="271"/>
      <c r="G279" s="271"/>
      <c r="H279" s="271"/>
      <c r="I279" s="272"/>
    </row>
    <row r="280" spans="1:9">
      <c r="A280" s="262"/>
      <c r="B280" s="1235" t="s">
        <v>1047</v>
      </c>
      <c r="C280" s="1236"/>
      <c r="D280" s="254"/>
      <c r="E280" s="249"/>
      <c r="F280" s="250">
        <f>SUM(F7:F279)</f>
        <v>3032.2000000000003</v>
      </c>
      <c r="G280" s="273">
        <f>SUM(G7:G279)</f>
        <v>19213762.560000002</v>
      </c>
      <c r="H280" s="250">
        <f>SUM(H7:H279)</f>
        <v>3032.2000000000003</v>
      </c>
      <c r="I280" s="250">
        <f>SUM(I7:I277)</f>
        <v>19213762.560000002</v>
      </c>
    </row>
    <row r="281" spans="1:9" ht="16.5">
      <c r="A281" s="1121" t="s">
        <v>3487</v>
      </c>
      <c r="B281" s="1121" t="s">
        <v>3488</v>
      </c>
      <c r="C281" s="1121"/>
      <c r="D281" s="1121"/>
      <c r="E281" s="1121"/>
      <c r="F281" s="1121"/>
      <c r="G281" s="1121"/>
      <c r="H281" s="1121"/>
    </row>
    <row r="282" spans="1:9">
      <c r="A282" s="1252" t="s">
        <v>1</v>
      </c>
      <c r="B282" s="1252" t="s">
        <v>2</v>
      </c>
      <c r="C282" s="1248" t="s">
        <v>5</v>
      </c>
      <c r="D282" s="1248" t="s">
        <v>674</v>
      </c>
      <c r="E282" s="1250" t="s">
        <v>7</v>
      </c>
      <c r="F282" s="1251"/>
      <c r="G282" s="1243" t="s">
        <v>8</v>
      </c>
      <c r="H282" s="1243"/>
    </row>
    <row r="283" spans="1:9" ht="38.25">
      <c r="A283" s="1253"/>
      <c r="B283" s="1253"/>
      <c r="C283" s="1254"/>
      <c r="D283" s="1254"/>
      <c r="E283" s="821" t="s">
        <v>9</v>
      </c>
      <c r="F283" s="822" t="s">
        <v>10</v>
      </c>
      <c r="G283" s="823" t="s">
        <v>675</v>
      </c>
      <c r="H283" s="824" t="s">
        <v>676</v>
      </c>
    </row>
    <row r="284" spans="1:9">
      <c r="A284" s="825">
        <v>1</v>
      </c>
      <c r="B284" s="826" t="s">
        <v>3659</v>
      </c>
      <c r="C284" s="827" t="s">
        <v>3490</v>
      </c>
      <c r="D284" s="828">
        <v>945</v>
      </c>
      <c r="E284" s="827">
        <v>9</v>
      </c>
      <c r="F284" s="827">
        <f>D284*E284</f>
        <v>8505</v>
      </c>
      <c r="G284" s="827">
        <v>9</v>
      </c>
      <c r="H284" s="829">
        <f t="shared" ref="H284:H297" si="8">G284*D284</f>
        <v>8505</v>
      </c>
    </row>
    <row r="285" spans="1:9">
      <c r="A285" s="825">
        <v>2</v>
      </c>
      <c r="B285" s="826" t="s">
        <v>3660</v>
      </c>
      <c r="C285" s="827" t="s">
        <v>3490</v>
      </c>
      <c r="D285" s="828">
        <v>297</v>
      </c>
      <c r="E285" s="827">
        <v>1.6</v>
      </c>
      <c r="F285" s="827">
        <f t="shared" ref="F285:F297" si="9">D285*E285</f>
        <v>475.20000000000005</v>
      </c>
      <c r="G285" s="827">
        <v>1.6</v>
      </c>
      <c r="H285" s="829">
        <f t="shared" si="8"/>
        <v>475.20000000000005</v>
      </c>
    </row>
    <row r="286" spans="1:9">
      <c r="A286" s="825">
        <v>3</v>
      </c>
      <c r="B286" s="830" t="s">
        <v>3492</v>
      </c>
      <c r="C286" s="827" t="s">
        <v>3490</v>
      </c>
      <c r="D286" s="828">
        <v>494</v>
      </c>
      <c r="E286" s="827">
        <v>7.5</v>
      </c>
      <c r="F286" s="827">
        <f t="shared" si="9"/>
        <v>3705</v>
      </c>
      <c r="G286" s="827">
        <v>7.5</v>
      </c>
      <c r="H286" s="829">
        <f t="shared" si="8"/>
        <v>3705</v>
      </c>
    </row>
    <row r="287" spans="1:9">
      <c r="A287" s="825">
        <v>4</v>
      </c>
      <c r="B287" s="830" t="s">
        <v>3661</v>
      </c>
      <c r="C287" s="827" t="s">
        <v>3490</v>
      </c>
      <c r="D287" s="828">
        <v>338</v>
      </c>
      <c r="E287" s="827">
        <v>19</v>
      </c>
      <c r="F287" s="827">
        <f t="shared" si="9"/>
        <v>6422</v>
      </c>
      <c r="G287" s="827">
        <v>19</v>
      </c>
      <c r="H287" s="829">
        <f t="shared" si="8"/>
        <v>6422</v>
      </c>
    </row>
    <row r="288" spans="1:9">
      <c r="A288" s="825">
        <v>5</v>
      </c>
      <c r="B288" s="830" t="s">
        <v>3504</v>
      </c>
      <c r="C288" s="827" t="s">
        <v>3490</v>
      </c>
      <c r="D288" s="828">
        <v>570</v>
      </c>
      <c r="E288" s="827">
        <v>12</v>
      </c>
      <c r="F288" s="827">
        <f t="shared" si="9"/>
        <v>6840</v>
      </c>
      <c r="G288" s="827">
        <v>12</v>
      </c>
      <c r="H288" s="829">
        <f t="shared" si="8"/>
        <v>6840</v>
      </c>
    </row>
    <row r="289" spans="1:8">
      <c r="A289" s="825">
        <v>6</v>
      </c>
      <c r="B289" s="830" t="s">
        <v>3502</v>
      </c>
      <c r="C289" s="827" t="s">
        <v>3490</v>
      </c>
      <c r="D289" s="828">
        <v>622</v>
      </c>
      <c r="E289" s="827">
        <v>4.2</v>
      </c>
      <c r="F289" s="827">
        <f t="shared" si="9"/>
        <v>2612.4</v>
      </c>
      <c r="G289" s="827">
        <v>4.2</v>
      </c>
      <c r="H289" s="829">
        <f t="shared" si="8"/>
        <v>2612.4</v>
      </c>
    </row>
    <row r="290" spans="1:8">
      <c r="A290" s="825">
        <v>7</v>
      </c>
      <c r="B290" s="830" t="s">
        <v>3497</v>
      </c>
      <c r="C290" s="827" t="s">
        <v>3490</v>
      </c>
      <c r="D290" s="828">
        <v>870</v>
      </c>
      <c r="E290" s="827">
        <v>3.9</v>
      </c>
      <c r="F290" s="827">
        <f t="shared" si="9"/>
        <v>3393</v>
      </c>
      <c r="G290" s="827">
        <v>3.9</v>
      </c>
      <c r="H290" s="829">
        <f t="shared" si="8"/>
        <v>3393</v>
      </c>
    </row>
    <row r="291" spans="1:8">
      <c r="A291" s="825">
        <v>8</v>
      </c>
      <c r="B291" s="826" t="s">
        <v>3662</v>
      </c>
      <c r="C291" s="827" t="s">
        <v>3490</v>
      </c>
      <c r="D291" s="828">
        <v>1434</v>
      </c>
      <c r="E291" s="827">
        <v>0.72</v>
      </c>
      <c r="F291" s="827">
        <f t="shared" si="9"/>
        <v>1032.48</v>
      </c>
      <c r="G291" s="827">
        <v>0.72</v>
      </c>
      <c r="H291" s="829">
        <f t="shared" si="8"/>
        <v>1032.48</v>
      </c>
    </row>
    <row r="292" spans="1:8">
      <c r="A292" s="825">
        <v>9</v>
      </c>
      <c r="B292" s="826" t="s">
        <v>3663</v>
      </c>
      <c r="C292" s="827" t="s">
        <v>3490</v>
      </c>
      <c r="D292" s="828">
        <v>473</v>
      </c>
      <c r="E292" s="827">
        <v>3</v>
      </c>
      <c r="F292" s="827">
        <f t="shared" si="9"/>
        <v>1419</v>
      </c>
      <c r="G292" s="827">
        <v>3</v>
      </c>
      <c r="H292" s="829">
        <f t="shared" si="8"/>
        <v>1419</v>
      </c>
    </row>
    <row r="293" spans="1:8">
      <c r="A293" s="825">
        <v>10</v>
      </c>
      <c r="B293" s="826" t="s">
        <v>3503</v>
      </c>
      <c r="C293" s="827" t="s">
        <v>3490</v>
      </c>
      <c r="D293" s="828">
        <v>132</v>
      </c>
      <c r="E293" s="827">
        <v>13</v>
      </c>
      <c r="F293" s="827">
        <f t="shared" si="9"/>
        <v>1716</v>
      </c>
      <c r="G293" s="827">
        <v>13</v>
      </c>
      <c r="H293" s="829">
        <f t="shared" si="8"/>
        <v>1716</v>
      </c>
    </row>
    <row r="294" spans="1:8">
      <c r="A294" s="831">
        <v>11</v>
      </c>
      <c r="B294" s="826" t="s">
        <v>3506</v>
      </c>
      <c r="C294" s="827" t="s">
        <v>3490</v>
      </c>
      <c r="D294" s="828">
        <v>2000</v>
      </c>
      <c r="E294" s="827">
        <v>0.8</v>
      </c>
      <c r="F294" s="827">
        <f t="shared" si="9"/>
        <v>1600</v>
      </c>
      <c r="G294" s="827">
        <v>0.8</v>
      </c>
      <c r="H294" s="829">
        <f t="shared" si="8"/>
        <v>1600</v>
      </c>
    </row>
    <row r="295" spans="1:8">
      <c r="A295" s="831">
        <v>12</v>
      </c>
      <c r="B295" s="826" t="s">
        <v>3664</v>
      </c>
      <c r="C295" s="827" t="s">
        <v>3490</v>
      </c>
      <c r="D295" s="828">
        <v>1233</v>
      </c>
      <c r="E295" s="827">
        <v>3</v>
      </c>
      <c r="F295" s="827">
        <f t="shared" si="9"/>
        <v>3699</v>
      </c>
      <c r="G295" s="827">
        <v>3</v>
      </c>
      <c r="H295" s="829">
        <f t="shared" si="8"/>
        <v>3699</v>
      </c>
    </row>
    <row r="296" spans="1:8">
      <c r="A296" s="831">
        <v>13</v>
      </c>
      <c r="B296" s="826" t="s">
        <v>3505</v>
      </c>
      <c r="C296" s="827" t="s">
        <v>3490</v>
      </c>
      <c r="D296" s="828">
        <v>2698</v>
      </c>
      <c r="E296" s="827">
        <v>0.7</v>
      </c>
      <c r="F296" s="827">
        <f t="shared" si="9"/>
        <v>1888.6</v>
      </c>
      <c r="G296" s="827">
        <v>0.7</v>
      </c>
      <c r="H296" s="829">
        <f t="shared" si="8"/>
        <v>1888.6</v>
      </c>
    </row>
    <row r="297" spans="1:8">
      <c r="A297" s="831">
        <v>14</v>
      </c>
      <c r="B297" s="826" t="s">
        <v>3665</v>
      </c>
      <c r="C297" s="827" t="s">
        <v>13</v>
      </c>
      <c r="D297" s="828">
        <v>228</v>
      </c>
      <c r="E297" s="827">
        <v>2</v>
      </c>
      <c r="F297" s="827">
        <f t="shared" si="9"/>
        <v>456</v>
      </c>
      <c r="G297" s="827">
        <v>2</v>
      </c>
      <c r="H297" s="829">
        <f t="shared" si="8"/>
        <v>456</v>
      </c>
    </row>
    <row r="298" spans="1:8">
      <c r="A298" s="832"/>
      <c r="B298" s="833"/>
      <c r="C298" s="834"/>
      <c r="D298" s="835"/>
      <c r="E298" s="834"/>
      <c r="F298" s="834"/>
      <c r="G298" s="834"/>
      <c r="H298" s="836"/>
    </row>
    <row r="299" spans="1:8">
      <c r="A299" s="503"/>
      <c r="B299" s="1244" t="s">
        <v>914</v>
      </c>
      <c r="C299" s="1245"/>
      <c r="D299" s="503"/>
      <c r="E299" s="544">
        <f>SUM(E284:E298)</f>
        <v>80.42</v>
      </c>
      <c r="F299" s="544">
        <f>SUM(F284:F298)</f>
        <v>43763.68</v>
      </c>
      <c r="G299" s="544">
        <f>SUM(G284:G298)</f>
        <v>80.42</v>
      </c>
      <c r="H299" s="836">
        <f>SUM(H284:H298)</f>
        <v>43763.68</v>
      </c>
    </row>
    <row r="301" spans="1:8" ht="16.5">
      <c r="A301" s="1121" t="s">
        <v>3653</v>
      </c>
      <c r="B301" s="1121" t="s">
        <v>3488</v>
      </c>
      <c r="C301" s="1121"/>
      <c r="D301" s="1121"/>
      <c r="E301" s="1121"/>
      <c r="F301" s="1121"/>
      <c r="G301" s="1121"/>
      <c r="H301" s="1121"/>
    </row>
    <row r="302" spans="1:8">
      <c r="A302" s="1246" t="s">
        <v>1</v>
      </c>
      <c r="B302" s="1248" t="s">
        <v>2</v>
      </c>
      <c r="C302" s="1248" t="s">
        <v>5</v>
      </c>
      <c r="D302" s="1248" t="s">
        <v>674</v>
      </c>
      <c r="E302" s="1250" t="s">
        <v>7</v>
      </c>
      <c r="F302" s="1251"/>
      <c r="G302" s="1243" t="s">
        <v>8</v>
      </c>
      <c r="H302" s="1243"/>
    </row>
    <row r="303" spans="1:8" ht="25.5">
      <c r="A303" s="1247"/>
      <c r="B303" s="1249"/>
      <c r="C303" s="1249"/>
      <c r="D303" s="1249"/>
      <c r="E303" s="837" t="s">
        <v>9</v>
      </c>
      <c r="F303" s="838" t="s">
        <v>10</v>
      </c>
      <c r="G303" s="839" t="s">
        <v>675</v>
      </c>
      <c r="H303" s="840" t="s">
        <v>676</v>
      </c>
    </row>
    <row r="304" spans="1:8">
      <c r="A304" s="841">
        <v>1</v>
      </c>
      <c r="B304" s="842" t="s">
        <v>3530</v>
      </c>
      <c r="C304" s="843" t="s">
        <v>13</v>
      </c>
      <c r="D304" s="844">
        <v>100</v>
      </c>
      <c r="E304" s="845">
        <v>128</v>
      </c>
      <c r="F304" s="846">
        <f>D304*E304</f>
        <v>12800</v>
      </c>
      <c r="G304" s="845">
        <v>128</v>
      </c>
      <c r="H304" s="846">
        <f>G304*D304</f>
        <v>12800</v>
      </c>
    </row>
    <row r="305" spans="1:8" ht="30.75" customHeight="1">
      <c r="A305" s="841">
        <v>2</v>
      </c>
      <c r="B305" s="842" t="s">
        <v>3666</v>
      </c>
      <c r="C305" s="843" t="s">
        <v>13</v>
      </c>
      <c r="D305" s="844">
        <v>194</v>
      </c>
      <c r="E305" s="845">
        <v>14</v>
      </c>
      <c r="F305" s="846">
        <f t="shared" ref="F305:F337" si="10">D305*E305</f>
        <v>2716</v>
      </c>
      <c r="G305" s="845">
        <v>14</v>
      </c>
      <c r="H305" s="846">
        <f t="shared" ref="H305:H337" si="11">G305*D305</f>
        <v>2716</v>
      </c>
    </row>
    <row r="306" spans="1:8" ht="20.25" customHeight="1">
      <c r="A306" s="841">
        <v>3</v>
      </c>
      <c r="B306" s="842" t="s">
        <v>3667</v>
      </c>
      <c r="C306" s="843" t="s">
        <v>13</v>
      </c>
      <c r="D306" s="844">
        <v>130</v>
      </c>
      <c r="E306" s="845">
        <v>7</v>
      </c>
      <c r="F306" s="846">
        <f t="shared" si="10"/>
        <v>910</v>
      </c>
      <c r="G306" s="845">
        <v>7</v>
      </c>
      <c r="H306" s="846">
        <f t="shared" si="11"/>
        <v>910</v>
      </c>
    </row>
    <row r="307" spans="1:8" ht="33.75" customHeight="1">
      <c r="A307" s="841">
        <v>4</v>
      </c>
      <c r="B307" s="842" t="s">
        <v>3668</v>
      </c>
      <c r="C307" s="843" t="s">
        <v>13</v>
      </c>
      <c r="D307" s="844">
        <v>550</v>
      </c>
      <c r="E307" s="845">
        <v>7</v>
      </c>
      <c r="F307" s="846">
        <f t="shared" si="10"/>
        <v>3850</v>
      </c>
      <c r="G307" s="845">
        <v>7</v>
      </c>
      <c r="H307" s="846">
        <f t="shared" si="11"/>
        <v>3850</v>
      </c>
    </row>
    <row r="308" spans="1:8" ht="42" customHeight="1">
      <c r="A308" s="841">
        <v>5</v>
      </c>
      <c r="B308" s="842" t="s">
        <v>3669</v>
      </c>
      <c r="C308" s="843" t="s">
        <v>3670</v>
      </c>
      <c r="D308" s="844">
        <v>60</v>
      </c>
      <c r="E308" s="845">
        <v>25</v>
      </c>
      <c r="F308" s="846">
        <f t="shared" si="10"/>
        <v>1500</v>
      </c>
      <c r="G308" s="845">
        <v>25</v>
      </c>
      <c r="H308" s="846">
        <f t="shared" si="11"/>
        <v>1500</v>
      </c>
    </row>
    <row r="309" spans="1:8">
      <c r="A309" s="841">
        <v>6</v>
      </c>
      <c r="B309" s="842" t="s">
        <v>3671</v>
      </c>
      <c r="C309" s="843" t="s">
        <v>3670</v>
      </c>
      <c r="D309" s="844">
        <v>280</v>
      </c>
      <c r="E309" s="845">
        <v>33</v>
      </c>
      <c r="F309" s="846">
        <f t="shared" si="10"/>
        <v>9240</v>
      </c>
      <c r="G309" s="845">
        <v>33</v>
      </c>
      <c r="H309" s="846">
        <f t="shared" si="11"/>
        <v>9240</v>
      </c>
    </row>
    <row r="310" spans="1:8" ht="18.75" customHeight="1">
      <c r="A310" s="841">
        <v>7</v>
      </c>
      <c r="B310" s="842" t="s">
        <v>3672</v>
      </c>
      <c r="C310" s="843" t="s">
        <v>13</v>
      </c>
      <c r="D310" s="844">
        <v>230</v>
      </c>
      <c r="E310" s="845">
        <v>1</v>
      </c>
      <c r="F310" s="846">
        <f t="shared" si="10"/>
        <v>230</v>
      </c>
      <c r="G310" s="845">
        <v>1</v>
      </c>
      <c r="H310" s="846">
        <f t="shared" si="11"/>
        <v>230</v>
      </c>
    </row>
    <row r="311" spans="1:8">
      <c r="A311" s="841">
        <v>8</v>
      </c>
      <c r="B311" s="842" t="s">
        <v>3673</v>
      </c>
      <c r="C311" s="843" t="s">
        <v>13</v>
      </c>
      <c r="D311" s="844">
        <v>210</v>
      </c>
      <c r="E311" s="845">
        <v>20</v>
      </c>
      <c r="F311" s="846">
        <f t="shared" si="10"/>
        <v>4200</v>
      </c>
      <c r="G311" s="845">
        <v>20</v>
      </c>
      <c r="H311" s="846">
        <f t="shared" si="11"/>
        <v>4200</v>
      </c>
    </row>
    <row r="312" spans="1:8" ht="21" customHeight="1">
      <c r="A312" s="841">
        <v>9</v>
      </c>
      <c r="B312" s="842" t="s">
        <v>3674</v>
      </c>
      <c r="C312" s="843" t="s">
        <v>13</v>
      </c>
      <c r="D312" s="844">
        <v>120</v>
      </c>
      <c r="E312" s="845">
        <v>232</v>
      </c>
      <c r="F312" s="846">
        <f t="shared" si="10"/>
        <v>27840</v>
      </c>
      <c r="G312" s="845">
        <v>232</v>
      </c>
      <c r="H312" s="846">
        <f t="shared" si="11"/>
        <v>27840</v>
      </c>
    </row>
    <row r="313" spans="1:8">
      <c r="A313" s="841">
        <v>10</v>
      </c>
      <c r="B313" s="842" t="s">
        <v>3675</v>
      </c>
      <c r="C313" s="843" t="s">
        <v>13</v>
      </c>
      <c r="D313" s="844">
        <v>200</v>
      </c>
      <c r="E313" s="845">
        <v>30</v>
      </c>
      <c r="F313" s="846">
        <f t="shared" si="10"/>
        <v>6000</v>
      </c>
      <c r="G313" s="845">
        <v>30</v>
      </c>
      <c r="H313" s="846">
        <f t="shared" si="11"/>
        <v>6000</v>
      </c>
    </row>
    <row r="314" spans="1:8">
      <c r="A314" s="841">
        <v>11</v>
      </c>
      <c r="B314" s="842" t="s">
        <v>3676</v>
      </c>
      <c r="C314" s="843" t="s">
        <v>13</v>
      </c>
      <c r="D314" s="844">
        <v>625</v>
      </c>
      <c r="E314" s="845">
        <v>8</v>
      </c>
      <c r="F314" s="846">
        <f t="shared" si="10"/>
        <v>5000</v>
      </c>
      <c r="G314" s="845">
        <v>8</v>
      </c>
      <c r="H314" s="846">
        <f t="shared" si="11"/>
        <v>5000</v>
      </c>
    </row>
    <row r="315" spans="1:8">
      <c r="A315" s="841">
        <v>12</v>
      </c>
      <c r="B315" s="842" t="s">
        <v>3677</v>
      </c>
      <c r="C315" s="843" t="s">
        <v>13</v>
      </c>
      <c r="D315" s="844">
        <v>200</v>
      </c>
      <c r="E315" s="845">
        <v>7</v>
      </c>
      <c r="F315" s="846">
        <f t="shared" si="10"/>
        <v>1400</v>
      </c>
      <c r="G315" s="845">
        <v>7</v>
      </c>
      <c r="H315" s="846">
        <f t="shared" si="11"/>
        <v>1400</v>
      </c>
    </row>
    <row r="316" spans="1:8" ht="24" customHeight="1">
      <c r="A316" s="841">
        <v>13</v>
      </c>
      <c r="B316" s="842" t="s">
        <v>3678</v>
      </c>
      <c r="C316" s="843" t="s">
        <v>3670</v>
      </c>
      <c r="D316" s="844">
        <v>360</v>
      </c>
      <c r="E316" s="845">
        <v>4</v>
      </c>
      <c r="F316" s="846">
        <f t="shared" si="10"/>
        <v>1440</v>
      </c>
      <c r="G316" s="845">
        <v>4</v>
      </c>
      <c r="H316" s="846">
        <f t="shared" si="11"/>
        <v>1440</v>
      </c>
    </row>
    <row r="317" spans="1:8" ht="18" customHeight="1">
      <c r="A317" s="841">
        <v>14</v>
      </c>
      <c r="B317" s="842" t="s">
        <v>3678</v>
      </c>
      <c r="C317" s="843" t="s">
        <v>3670</v>
      </c>
      <c r="D317" s="844">
        <v>330</v>
      </c>
      <c r="E317" s="845">
        <v>10</v>
      </c>
      <c r="F317" s="846">
        <f t="shared" si="10"/>
        <v>3300</v>
      </c>
      <c r="G317" s="845">
        <v>10</v>
      </c>
      <c r="H317" s="846">
        <f t="shared" si="11"/>
        <v>3300</v>
      </c>
    </row>
    <row r="318" spans="1:8">
      <c r="A318" s="841">
        <v>15</v>
      </c>
      <c r="B318" s="842" t="s">
        <v>3679</v>
      </c>
      <c r="C318" s="843" t="s">
        <v>13</v>
      </c>
      <c r="D318" s="844">
        <v>240</v>
      </c>
      <c r="E318" s="845">
        <v>3</v>
      </c>
      <c r="F318" s="846">
        <f t="shared" si="10"/>
        <v>720</v>
      </c>
      <c r="G318" s="845">
        <v>3</v>
      </c>
      <c r="H318" s="846">
        <f t="shared" si="11"/>
        <v>720</v>
      </c>
    </row>
    <row r="319" spans="1:8">
      <c r="A319" s="841">
        <v>16</v>
      </c>
      <c r="B319" s="842" t="s">
        <v>3680</v>
      </c>
      <c r="C319" s="843" t="s">
        <v>13</v>
      </c>
      <c r="D319" s="844">
        <v>115</v>
      </c>
      <c r="E319" s="845">
        <v>13</v>
      </c>
      <c r="F319" s="846">
        <f t="shared" si="10"/>
        <v>1495</v>
      </c>
      <c r="G319" s="845">
        <v>13</v>
      </c>
      <c r="H319" s="846">
        <f t="shared" si="11"/>
        <v>1495</v>
      </c>
    </row>
    <row r="320" spans="1:8">
      <c r="A320" s="841">
        <v>17</v>
      </c>
      <c r="B320" s="842" t="s">
        <v>3680</v>
      </c>
      <c r="C320" s="843" t="s">
        <v>13</v>
      </c>
      <c r="D320" s="844">
        <v>100</v>
      </c>
      <c r="E320" s="845">
        <v>12</v>
      </c>
      <c r="F320" s="846">
        <f t="shared" si="10"/>
        <v>1200</v>
      </c>
      <c r="G320" s="845">
        <v>12</v>
      </c>
      <c r="H320" s="846">
        <f t="shared" si="11"/>
        <v>1200</v>
      </c>
    </row>
    <row r="321" spans="1:8">
      <c r="A321" s="841">
        <v>18</v>
      </c>
      <c r="B321" s="842" t="s">
        <v>3681</v>
      </c>
      <c r="C321" s="843" t="s">
        <v>13</v>
      </c>
      <c r="D321" s="844">
        <v>180</v>
      </c>
      <c r="E321" s="845">
        <v>9</v>
      </c>
      <c r="F321" s="846">
        <f t="shared" si="10"/>
        <v>1620</v>
      </c>
      <c r="G321" s="845">
        <v>9</v>
      </c>
      <c r="H321" s="846">
        <f t="shared" si="11"/>
        <v>1620</v>
      </c>
    </row>
    <row r="322" spans="1:8">
      <c r="A322" s="841">
        <v>19</v>
      </c>
      <c r="B322" s="842" t="s">
        <v>3681</v>
      </c>
      <c r="C322" s="843" t="s">
        <v>13</v>
      </c>
      <c r="D322" s="844">
        <v>150</v>
      </c>
      <c r="E322" s="845">
        <v>10</v>
      </c>
      <c r="F322" s="846">
        <f t="shared" si="10"/>
        <v>1500</v>
      </c>
      <c r="G322" s="845">
        <v>10</v>
      </c>
      <c r="H322" s="846">
        <f t="shared" si="11"/>
        <v>1500</v>
      </c>
    </row>
    <row r="323" spans="1:8">
      <c r="A323" s="841">
        <v>20</v>
      </c>
      <c r="B323" s="842" t="s">
        <v>3682</v>
      </c>
      <c r="C323" s="843" t="s">
        <v>3490</v>
      </c>
      <c r="D323" s="844">
        <v>500</v>
      </c>
      <c r="E323" s="845">
        <v>22</v>
      </c>
      <c r="F323" s="846">
        <f t="shared" si="10"/>
        <v>11000</v>
      </c>
      <c r="G323" s="845">
        <v>22</v>
      </c>
      <c r="H323" s="846">
        <f t="shared" si="11"/>
        <v>11000</v>
      </c>
    </row>
    <row r="324" spans="1:8">
      <c r="A324" s="841">
        <v>21</v>
      </c>
      <c r="B324" s="842" t="s">
        <v>3528</v>
      </c>
      <c r="C324" s="843" t="s">
        <v>13</v>
      </c>
      <c r="D324" s="844">
        <v>1000</v>
      </c>
      <c r="E324" s="845">
        <v>6</v>
      </c>
      <c r="F324" s="846">
        <f t="shared" si="10"/>
        <v>6000</v>
      </c>
      <c r="G324" s="845">
        <v>6</v>
      </c>
      <c r="H324" s="846">
        <f t="shared" si="11"/>
        <v>6000</v>
      </c>
    </row>
    <row r="325" spans="1:8">
      <c r="A325" s="841">
        <v>22</v>
      </c>
      <c r="B325" s="842" t="s">
        <v>3683</v>
      </c>
      <c r="C325" s="843" t="s">
        <v>13</v>
      </c>
      <c r="D325" s="844">
        <v>85</v>
      </c>
      <c r="E325" s="845">
        <v>2</v>
      </c>
      <c r="F325" s="846">
        <f t="shared" si="10"/>
        <v>170</v>
      </c>
      <c r="G325" s="845">
        <v>2</v>
      </c>
      <c r="H325" s="846">
        <f t="shared" si="11"/>
        <v>170</v>
      </c>
    </row>
    <row r="326" spans="1:8">
      <c r="A326" s="841">
        <v>23</v>
      </c>
      <c r="B326" s="842" t="s">
        <v>3683</v>
      </c>
      <c r="C326" s="843" t="s">
        <v>13</v>
      </c>
      <c r="D326" s="844">
        <v>75</v>
      </c>
      <c r="E326" s="845">
        <v>8</v>
      </c>
      <c r="F326" s="846">
        <f t="shared" si="10"/>
        <v>600</v>
      </c>
      <c r="G326" s="845">
        <v>8</v>
      </c>
      <c r="H326" s="846">
        <f t="shared" si="11"/>
        <v>600</v>
      </c>
    </row>
    <row r="327" spans="1:8">
      <c r="A327" s="841">
        <v>24</v>
      </c>
      <c r="B327" s="842" t="s">
        <v>3684</v>
      </c>
      <c r="C327" s="843" t="s">
        <v>13</v>
      </c>
      <c r="D327" s="844">
        <v>350</v>
      </c>
      <c r="E327" s="845">
        <v>3</v>
      </c>
      <c r="F327" s="846">
        <f t="shared" si="10"/>
        <v>1050</v>
      </c>
      <c r="G327" s="845">
        <v>3</v>
      </c>
      <c r="H327" s="846">
        <f t="shared" si="11"/>
        <v>1050</v>
      </c>
    </row>
    <row r="328" spans="1:8">
      <c r="A328" s="841">
        <v>25</v>
      </c>
      <c r="B328" s="842" t="s">
        <v>3685</v>
      </c>
      <c r="C328" s="843" t="s">
        <v>13</v>
      </c>
      <c r="D328" s="844">
        <v>80</v>
      </c>
      <c r="E328" s="845">
        <v>162</v>
      </c>
      <c r="F328" s="846">
        <f t="shared" si="10"/>
        <v>12960</v>
      </c>
      <c r="G328" s="845">
        <v>162</v>
      </c>
      <c r="H328" s="846">
        <f t="shared" si="11"/>
        <v>12960</v>
      </c>
    </row>
    <row r="329" spans="1:8">
      <c r="A329" s="841">
        <v>26</v>
      </c>
      <c r="B329" s="842" t="s">
        <v>3685</v>
      </c>
      <c r="C329" s="843" t="s">
        <v>13</v>
      </c>
      <c r="D329" s="844">
        <v>100</v>
      </c>
      <c r="E329" s="845">
        <v>50</v>
      </c>
      <c r="F329" s="846">
        <f t="shared" si="10"/>
        <v>5000</v>
      </c>
      <c r="G329" s="845">
        <v>50</v>
      </c>
      <c r="H329" s="846">
        <f t="shared" si="11"/>
        <v>5000</v>
      </c>
    </row>
    <row r="330" spans="1:8">
      <c r="A330" s="841">
        <v>27</v>
      </c>
      <c r="B330" s="842" t="s">
        <v>3686</v>
      </c>
      <c r="C330" s="843" t="s">
        <v>13</v>
      </c>
      <c r="D330" s="844">
        <v>200</v>
      </c>
      <c r="E330" s="845">
        <v>4</v>
      </c>
      <c r="F330" s="846">
        <f t="shared" si="10"/>
        <v>800</v>
      </c>
      <c r="G330" s="845">
        <v>4</v>
      </c>
      <c r="H330" s="846">
        <f t="shared" si="11"/>
        <v>800</v>
      </c>
    </row>
    <row r="331" spans="1:8">
      <c r="A331" s="841">
        <v>28</v>
      </c>
      <c r="B331" s="842" t="s">
        <v>3687</v>
      </c>
      <c r="C331" s="843" t="s">
        <v>13</v>
      </c>
      <c r="D331" s="844">
        <v>180</v>
      </c>
      <c r="E331" s="845">
        <v>9</v>
      </c>
      <c r="F331" s="846">
        <f t="shared" si="10"/>
        <v>1620</v>
      </c>
      <c r="G331" s="845">
        <v>9</v>
      </c>
      <c r="H331" s="846">
        <f t="shared" si="11"/>
        <v>1620</v>
      </c>
    </row>
    <row r="332" spans="1:8">
      <c r="A332" s="841">
        <v>29</v>
      </c>
      <c r="B332" s="842" t="s">
        <v>3687</v>
      </c>
      <c r="C332" s="843" t="s">
        <v>13</v>
      </c>
      <c r="D332" s="844">
        <v>300</v>
      </c>
      <c r="E332" s="845">
        <v>5</v>
      </c>
      <c r="F332" s="846">
        <f t="shared" si="10"/>
        <v>1500</v>
      </c>
      <c r="G332" s="845">
        <v>5</v>
      </c>
      <c r="H332" s="846">
        <f t="shared" si="11"/>
        <v>1500</v>
      </c>
    </row>
    <row r="333" spans="1:8">
      <c r="A333" s="841">
        <v>30</v>
      </c>
      <c r="B333" s="842" t="s">
        <v>3688</v>
      </c>
      <c r="C333" s="843" t="s">
        <v>13</v>
      </c>
      <c r="D333" s="844">
        <v>1600</v>
      </c>
      <c r="E333" s="845">
        <v>8</v>
      </c>
      <c r="F333" s="846">
        <f t="shared" si="10"/>
        <v>12800</v>
      </c>
      <c r="G333" s="845">
        <v>8</v>
      </c>
      <c r="H333" s="846">
        <f t="shared" si="11"/>
        <v>12800</v>
      </c>
    </row>
    <row r="334" spans="1:8" ht="25.5">
      <c r="A334" s="841">
        <v>31</v>
      </c>
      <c r="B334" s="842" t="s">
        <v>3689</v>
      </c>
      <c r="C334" s="843" t="s">
        <v>13</v>
      </c>
      <c r="D334" s="844">
        <v>550</v>
      </c>
      <c r="E334" s="845">
        <v>2</v>
      </c>
      <c r="F334" s="846">
        <f t="shared" si="10"/>
        <v>1100</v>
      </c>
      <c r="G334" s="845">
        <v>2</v>
      </c>
      <c r="H334" s="846">
        <f t="shared" si="11"/>
        <v>1100</v>
      </c>
    </row>
    <row r="335" spans="1:8">
      <c r="A335" s="841">
        <v>32</v>
      </c>
      <c r="B335" s="842" t="s">
        <v>3690</v>
      </c>
      <c r="C335" s="843" t="s">
        <v>3691</v>
      </c>
      <c r="D335" s="844">
        <v>1600</v>
      </c>
      <c r="E335" s="845">
        <v>8.8000000000000007</v>
      </c>
      <c r="F335" s="846">
        <f t="shared" si="10"/>
        <v>14080.000000000002</v>
      </c>
      <c r="G335" s="845">
        <v>8.8000000000000007</v>
      </c>
      <c r="H335" s="846">
        <f t="shared" si="11"/>
        <v>14080.000000000002</v>
      </c>
    </row>
    <row r="336" spans="1:8">
      <c r="A336" s="841">
        <v>33</v>
      </c>
      <c r="B336" s="842" t="s">
        <v>3692</v>
      </c>
      <c r="C336" s="843" t="s">
        <v>3637</v>
      </c>
      <c r="D336" s="844">
        <v>1950</v>
      </c>
      <c r="E336" s="845">
        <v>2</v>
      </c>
      <c r="F336" s="846">
        <f t="shared" si="10"/>
        <v>3900</v>
      </c>
      <c r="G336" s="845">
        <v>2</v>
      </c>
      <c r="H336" s="846">
        <f t="shared" si="11"/>
        <v>3900</v>
      </c>
    </row>
    <row r="337" spans="1:9">
      <c r="A337" s="841">
        <v>34</v>
      </c>
      <c r="B337" s="847" t="s">
        <v>3693</v>
      </c>
      <c r="C337" s="827" t="s">
        <v>13</v>
      </c>
      <c r="D337" s="844">
        <v>20</v>
      </c>
      <c r="E337" s="844">
        <v>300</v>
      </c>
      <c r="F337" s="846">
        <f t="shared" si="10"/>
        <v>6000</v>
      </c>
      <c r="G337" s="844">
        <v>300</v>
      </c>
      <c r="H337" s="846">
        <f t="shared" si="11"/>
        <v>6000</v>
      </c>
    </row>
    <row r="338" spans="1:9">
      <c r="A338" s="841"/>
      <c r="B338" s="841"/>
      <c r="C338" s="827"/>
      <c r="D338" s="844"/>
      <c r="E338" s="844"/>
      <c r="F338" s="846"/>
      <c r="G338" s="844"/>
      <c r="H338" s="846"/>
    </row>
    <row r="339" spans="1:9">
      <c r="A339" s="841"/>
      <c r="B339" s="841"/>
      <c r="C339" s="848"/>
      <c r="D339" s="848"/>
      <c r="E339" s="848"/>
      <c r="F339" s="848"/>
      <c r="G339" s="848"/>
      <c r="H339" s="848"/>
    </row>
    <row r="340" spans="1:9">
      <c r="A340" s="1257" t="s">
        <v>914</v>
      </c>
      <c r="B340" s="1258"/>
      <c r="C340" s="848"/>
      <c r="D340" s="848"/>
      <c r="E340" s="848">
        <f>SUM(E304:E339)</f>
        <v>1164.8</v>
      </c>
      <c r="F340" s="849">
        <f>SUM(F304:F339)</f>
        <v>165541</v>
      </c>
      <c r="G340" s="848">
        <f>SUM(G304:G339)</f>
        <v>1164.8</v>
      </c>
      <c r="H340" s="849">
        <f>SUM(H304:H339)</f>
        <v>165541</v>
      </c>
    </row>
    <row r="343" spans="1:9">
      <c r="A343" s="732" t="s">
        <v>3533</v>
      </c>
      <c r="B343" s="732"/>
      <c r="C343" s="732"/>
      <c r="D343" s="732"/>
      <c r="E343" s="732"/>
      <c r="F343" s="732"/>
      <c r="G343" s="732"/>
      <c r="H343" s="732"/>
      <c r="I343" s="732"/>
    </row>
    <row r="344" spans="1:9">
      <c r="A344" s="1198" t="s">
        <v>3534</v>
      </c>
      <c r="B344" s="1201" t="s">
        <v>3535</v>
      </c>
      <c r="C344" s="1204" t="s">
        <v>3536</v>
      </c>
      <c r="D344" s="1205"/>
      <c r="E344" s="1206"/>
      <c r="F344" s="1207" t="s">
        <v>3537</v>
      </c>
      <c r="G344" s="1208"/>
      <c r="H344" s="1208"/>
      <c r="I344" s="1209"/>
    </row>
    <row r="345" spans="1:9">
      <c r="A345" s="1199"/>
      <c r="B345" s="1202"/>
      <c r="C345" s="1201" t="s">
        <v>1047</v>
      </c>
      <c r="D345" s="1207" t="s">
        <v>3538</v>
      </c>
      <c r="E345" s="1209"/>
      <c r="F345" s="1201" t="s">
        <v>1047</v>
      </c>
      <c r="G345" s="1204" t="s">
        <v>3538</v>
      </c>
      <c r="H345" s="1205"/>
      <c r="I345" s="1206"/>
    </row>
    <row r="346" spans="1:9" ht="87.75">
      <c r="A346" s="1200"/>
      <c r="B346" s="1203"/>
      <c r="C346" s="1203"/>
      <c r="D346" s="733" t="s">
        <v>3539</v>
      </c>
      <c r="E346" s="733" t="s">
        <v>3540</v>
      </c>
      <c r="F346" s="1203"/>
      <c r="G346" s="734" t="s">
        <v>3539</v>
      </c>
      <c r="H346" s="734" t="s">
        <v>3540</v>
      </c>
      <c r="I346" s="734" t="s">
        <v>3541</v>
      </c>
    </row>
    <row r="347" spans="1:9">
      <c r="A347" s="735"/>
      <c r="B347" s="736"/>
      <c r="C347" s="737"/>
      <c r="D347" s="737"/>
      <c r="E347" s="733"/>
      <c r="F347" s="738"/>
      <c r="G347" s="734"/>
      <c r="H347" s="734"/>
      <c r="I347" s="734"/>
    </row>
    <row r="348" spans="1:9">
      <c r="A348" s="739"/>
      <c r="B348" s="740"/>
      <c r="C348" s="737"/>
      <c r="D348" s="741"/>
      <c r="E348" s="733"/>
      <c r="F348" s="738"/>
      <c r="G348" s="734"/>
      <c r="H348" s="734"/>
      <c r="I348" s="734"/>
    </row>
    <row r="349" spans="1:9">
      <c r="A349" s="733"/>
      <c r="B349" s="742"/>
      <c r="C349" s="743"/>
      <c r="D349" s="741"/>
      <c r="E349" s="744"/>
      <c r="F349" s="745"/>
      <c r="G349" s="733"/>
      <c r="H349" s="733"/>
      <c r="I349" s="733"/>
    </row>
    <row r="350" spans="1:9">
      <c r="A350" s="746" t="s">
        <v>1047</v>
      </c>
      <c r="B350" s="746"/>
      <c r="C350" s="747">
        <v>0</v>
      </c>
      <c r="D350" s="747">
        <v>0</v>
      </c>
      <c r="E350" s="748"/>
      <c r="F350" s="749"/>
      <c r="G350" s="749"/>
      <c r="H350" s="749"/>
      <c r="I350" s="749"/>
    </row>
    <row r="351" spans="1:9">
      <c r="A351" s="750"/>
      <c r="B351" s="750"/>
      <c r="C351" s="751"/>
      <c r="D351" s="751"/>
      <c r="E351" s="752"/>
      <c r="F351" s="750"/>
      <c r="G351" s="750"/>
      <c r="H351" s="750"/>
      <c r="I351" s="750"/>
    </row>
    <row r="352" spans="1:9">
      <c r="A352" s="750"/>
      <c r="B352" s="750"/>
      <c r="C352" s="753"/>
      <c r="D352" s="753"/>
      <c r="E352" s="750"/>
      <c r="F352" s="750"/>
      <c r="G352" s="750"/>
      <c r="H352" s="750"/>
      <c r="I352" s="750"/>
    </row>
    <row r="353" spans="1:9">
      <c r="A353" s="732" t="s">
        <v>3544</v>
      </c>
      <c r="B353" s="732"/>
      <c r="C353" s="732"/>
      <c r="D353" s="732"/>
      <c r="E353" s="732"/>
      <c r="F353" s="732"/>
      <c r="G353" s="732"/>
      <c r="H353" s="732"/>
      <c r="I353" s="732"/>
    </row>
    <row r="354" spans="1:9">
      <c r="A354" s="1201" t="s">
        <v>3545</v>
      </c>
      <c r="B354" s="1201" t="s">
        <v>3535</v>
      </c>
      <c r="C354" s="1204" t="s">
        <v>3536</v>
      </c>
      <c r="D354" s="1205"/>
      <c r="E354" s="1206"/>
      <c r="F354" s="1207" t="s">
        <v>3537</v>
      </c>
      <c r="G354" s="1208"/>
      <c r="H354" s="1208"/>
      <c r="I354" s="1209"/>
    </row>
    <row r="355" spans="1:9">
      <c r="A355" s="1202"/>
      <c r="B355" s="1202"/>
      <c r="C355" s="1201" t="s">
        <v>1047</v>
      </c>
      <c r="D355" s="1207" t="s">
        <v>3538</v>
      </c>
      <c r="E355" s="1209"/>
      <c r="F355" s="1201" t="s">
        <v>1047</v>
      </c>
      <c r="G355" s="1204" t="s">
        <v>3546</v>
      </c>
      <c r="H355" s="1205"/>
      <c r="I355" s="1206"/>
    </row>
    <row r="356" spans="1:9" ht="87.75">
      <c r="A356" s="1203"/>
      <c r="B356" s="1203"/>
      <c r="C356" s="1203"/>
      <c r="D356" s="754" t="s">
        <v>3547</v>
      </c>
      <c r="E356" s="754" t="s">
        <v>3548</v>
      </c>
      <c r="F356" s="1203"/>
      <c r="G356" s="734" t="s">
        <v>3547</v>
      </c>
      <c r="H356" s="734" t="s">
        <v>3549</v>
      </c>
      <c r="I356" s="734" t="s">
        <v>3541</v>
      </c>
    </row>
    <row r="357" spans="1:9" ht="42">
      <c r="A357" s="755" t="s">
        <v>3694</v>
      </c>
      <c r="B357" s="756" t="s">
        <v>3695</v>
      </c>
      <c r="C357" s="757">
        <v>35046</v>
      </c>
      <c r="D357" s="757">
        <v>35046</v>
      </c>
      <c r="E357" s="758"/>
      <c r="F357" s="759"/>
      <c r="G357" s="760"/>
      <c r="H357" s="760"/>
      <c r="I357" s="760"/>
    </row>
    <row r="358" spans="1:9" ht="31.5">
      <c r="A358" s="755" t="s">
        <v>3696</v>
      </c>
      <c r="B358" s="756" t="s">
        <v>3555</v>
      </c>
      <c r="C358" s="761">
        <v>7216</v>
      </c>
      <c r="D358" s="761">
        <v>7216</v>
      </c>
      <c r="E358" s="758"/>
      <c r="F358" s="759"/>
      <c r="G358" s="760"/>
      <c r="H358" s="760"/>
      <c r="I358" s="760"/>
    </row>
    <row r="359" spans="1:9" ht="42">
      <c r="A359" s="755" t="s">
        <v>3697</v>
      </c>
      <c r="B359" s="756" t="s">
        <v>3553</v>
      </c>
      <c r="C359" s="757">
        <v>380314</v>
      </c>
      <c r="D359" s="757">
        <v>380314</v>
      </c>
      <c r="E359" s="758"/>
      <c r="F359" s="759"/>
      <c r="G359" s="760"/>
      <c r="H359" s="760"/>
      <c r="I359" s="760"/>
    </row>
    <row r="360" spans="1:9" ht="31.5">
      <c r="A360" s="762" t="s">
        <v>3698</v>
      </c>
      <c r="B360" s="763" t="s">
        <v>3699</v>
      </c>
      <c r="C360" s="757">
        <v>10000</v>
      </c>
      <c r="D360" s="757">
        <v>10000</v>
      </c>
      <c r="E360" s="758"/>
      <c r="F360" s="759"/>
      <c r="G360" s="760"/>
      <c r="H360" s="760"/>
      <c r="I360" s="760"/>
    </row>
    <row r="361" spans="1:9">
      <c r="A361" s="762"/>
      <c r="B361" s="763"/>
      <c r="C361" s="757"/>
      <c r="D361" s="757"/>
      <c r="E361" s="758"/>
      <c r="F361" s="759"/>
      <c r="G361" s="760"/>
      <c r="H361" s="760"/>
      <c r="I361" s="760"/>
    </row>
    <row r="362" spans="1:9">
      <c r="A362" s="764" t="s">
        <v>1047</v>
      </c>
      <c r="B362" s="764"/>
      <c r="C362" s="765">
        <f>SUM(C357:C361)</f>
        <v>432576</v>
      </c>
      <c r="D362" s="765">
        <f>SUM(D357:D361)</f>
        <v>432576</v>
      </c>
      <c r="E362" s="764"/>
      <c r="F362" s="764"/>
      <c r="G362" s="764"/>
      <c r="H362" s="764"/>
      <c r="I362" s="764"/>
    </row>
    <row r="363" spans="1:9">
      <c r="A363" s="750"/>
      <c r="B363" s="750"/>
      <c r="C363" s="751"/>
      <c r="D363" s="751"/>
      <c r="E363" s="750"/>
      <c r="F363" s="750"/>
      <c r="G363" s="750"/>
      <c r="H363" s="750"/>
      <c r="I363" s="750"/>
    </row>
    <row r="364" spans="1:9">
      <c r="A364" s="750"/>
      <c r="B364" s="750"/>
      <c r="C364" s="751"/>
      <c r="D364" s="751"/>
      <c r="E364" s="750"/>
      <c r="F364" s="750"/>
      <c r="G364" s="750"/>
      <c r="H364" s="750"/>
      <c r="I364" s="750"/>
    </row>
    <row r="365" spans="1:9">
      <c r="A365" s="694" t="s">
        <v>3569</v>
      </c>
      <c r="B365" s="694"/>
      <c r="C365" s="694"/>
      <c r="D365" s="694"/>
      <c r="E365" s="694"/>
      <c r="F365" s="694"/>
      <c r="G365" s="694"/>
      <c r="H365" s="694"/>
      <c r="I365" s="694"/>
    </row>
    <row r="366" spans="1:9">
      <c r="A366" s="694" t="s">
        <v>3570</v>
      </c>
      <c r="B366" s="694"/>
      <c r="C366" s="694"/>
      <c r="D366" s="694"/>
      <c r="E366" s="694"/>
      <c r="F366" s="694"/>
      <c r="G366" s="694"/>
      <c r="H366" s="694"/>
      <c r="I366" s="694"/>
    </row>
    <row r="367" spans="1:9">
      <c r="A367" s="694" t="s">
        <v>3571</v>
      </c>
      <c r="B367" s="694"/>
      <c r="C367" s="694"/>
      <c r="D367" s="694"/>
      <c r="E367" s="694"/>
      <c r="F367" s="694"/>
      <c r="G367" s="694"/>
      <c r="H367" s="694"/>
      <c r="I367" s="694"/>
    </row>
    <row r="368" spans="1:9">
      <c r="A368" s="694" t="s">
        <v>3572</v>
      </c>
      <c r="B368" s="694"/>
      <c r="C368" s="694"/>
      <c r="D368" s="694"/>
      <c r="E368" s="694"/>
      <c r="F368" s="694"/>
      <c r="G368" s="694"/>
      <c r="H368" s="694"/>
      <c r="I368" s="694"/>
    </row>
    <row r="369" spans="1:9">
      <c r="A369" s="694" t="s">
        <v>3604</v>
      </c>
      <c r="B369" s="694"/>
      <c r="C369" s="694"/>
      <c r="D369" s="694"/>
      <c r="E369" s="694"/>
      <c r="F369" s="694"/>
      <c r="G369" s="694"/>
      <c r="H369" s="694"/>
      <c r="I369" s="694"/>
    </row>
    <row r="370" spans="1:9">
      <c r="A370" s="296"/>
      <c r="B370" s="296"/>
      <c r="C370" s="296"/>
      <c r="D370" s="296"/>
      <c r="E370" s="296"/>
      <c r="F370" s="296"/>
      <c r="G370" s="296"/>
      <c r="H370" s="296"/>
      <c r="I370" s="296"/>
    </row>
    <row r="371" spans="1:9">
      <c r="A371" s="695" t="s">
        <v>3574</v>
      </c>
      <c r="B371" s="695"/>
      <c r="C371" s="695"/>
      <c r="D371" s="695"/>
      <c r="E371" s="695"/>
      <c r="F371" s="695"/>
      <c r="G371" s="695"/>
      <c r="H371" s="695"/>
      <c r="I371" s="696"/>
    </row>
    <row r="372" spans="1:9">
      <c r="A372" s="695" t="s">
        <v>3570</v>
      </c>
      <c r="B372" s="695"/>
      <c r="C372" s="695"/>
      <c r="D372" s="695"/>
      <c r="E372" s="695"/>
      <c r="F372" s="695"/>
      <c r="G372" s="695"/>
      <c r="H372" s="695"/>
      <c r="I372" s="697"/>
    </row>
    <row r="373" spans="1:9" ht="15" customHeight="1">
      <c r="A373" s="1122" t="s">
        <v>3700</v>
      </c>
      <c r="B373" s="1122"/>
      <c r="C373" s="766">
        <v>2253478</v>
      </c>
      <c r="D373" s="766" t="s">
        <v>3702</v>
      </c>
      <c r="E373" s="695"/>
      <c r="F373" s="695"/>
      <c r="G373" s="695"/>
      <c r="H373" s="695"/>
      <c r="I373" s="697"/>
    </row>
    <row r="374" spans="1:9" s="8" customFormat="1" ht="16.5" customHeight="1">
      <c r="A374" s="1255" t="s">
        <v>4093</v>
      </c>
      <c r="B374" s="1255"/>
      <c r="C374" s="1255"/>
      <c r="D374" s="1255"/>
      <c r="E374" s="1255"/>
      <c r="F374" s="1255"/>
      <c r="G374" s="1255"/>
      <c r="H374" s="1255"/>
      <c r="I374" s="1255"/>
    </row>
  </sheetData>
  <mergeCells count="45">
    <mergeCell ref="A374:I374"/>
    <mergeCell ref="E1:I1"/>
    <mergeCell ref="A373:B373"/>
    <mergeCell ref="A354:A356"/>
    <mergeCell ref="B354:B356"/>
    <mergeCell ref="C354:E354"/>
    <mergeCell ref="F354:I354"/>
    <mergeCell ref="C355:C356"/>
    <mergeCell ref="D355:E355"/>
    <mergeCell ref="F355:F356"/>
    <mergeCell ref="G355:I355"/>
    <mergeCell ref="A340:B340"/>
    <mergeCell ref="A301:H301"/>
    <mergeCell ref="A344:A346"/>
    <mergeCell ref="B344:B346"/>
    <mergeCell ref="C344:E344"/>
    <mergeCell ref="F344:I344"/>
    <mergeCell ref="C345:C346"/>
    <mergeCell ref="D345:E345"/>
    <mergeCell ref="F345:F346"/>
    <mergeCell ref="G345:I345"/>
    <mergeCell ref="G282:H282"/>
    <mergeCell ref="B299:C299"/>
    <mergeCell ref="A281:H281"/>
    <mergeCell ref="A302:A303"/>
    <mergeCell ref="B302:B303"/>
    <mergeCell ref="C302:C303"/>
    <mergeCell ref="D302:D303"/>
    <mergeCell ref="E302:F302"/>
    <mergeCell ref="G302:H302"/>
    <mergeCell ref="A282:A283"/>
    <mergeCell ref="B282:B283"/>
    <mergeCell ref="C282:C283"/>
    <mergeCell ref="D282:D283"/>
    <mergeCell ref="E282:F282"/>
    <mergeCell ref="B280:C280"/>
    <mergeCell ref="A2:I2"/>
    <mergeCell ref="A4:I4"/>
    <mergeCell ref="A5:A6"/>
    <mergeCell ref="B5:B6"/>
    <mergeCell ref="C5:C6"/>
    <mergeCell ref="D5:D6"/>
    <mergeCell ref="E5:E6"/>
    <mergeCell ref="F5:G5"/>
    <mergeCell ref="H5:I5"/>
  </mergeCells>
  <pageMargins left="0" right="0" top="0" bottom="0" header="0" footer="0"/>
  <pageSetup paperSize="9" scale="9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4"/>
  <sheetViews>
    <sheetView tabSelected="1" topLeftCell="A274" workbookViewId="0">
      <selection activeCell="J294" sqref="J294"/>
    </sheetView>
  </sheetViews>
  <sheetFormatPr defaultRowHeight="15.75"/>
  <cols>
    <col min="1" max="1" width="5.42578125" style="902" customWidth="1"/>
    <col min="2" max="2" width="39.42578125" style="301" customWidth="1"/>
    <col min="3" max="3" width="9.42578125" style="301" customWidth="1"/>
    <col min="4" max="4" width="10.28515625" style="301" customWidth="1"/>
    <col min="5" max="5" width="9" style="301" customWidth="1"/>
    <col min="6" max="6" width="13" style="301" customWidth="1"/>
    <col min="7" max="7" width="8.7109375" style="301" customWidth="1"/>
    <col min="8" max="8" width="11.28515625" style="301" customWidth="1"/>
    <col min="9" max="9" width="9.7109375" style="301" customWidth="1"/>
    <col min="10" max="10" width="7" style="301" customWidth="1"/>
    <col min="11" max="16384" width="9.140625" style="301"/>
  </cols>
  <sheetData>
    <row r="1" spans="1:10" ht="3.75" hidden="1" customHeight="1">
      <c r="A1" s="882"/>
      <c r="B1" s="310"/>
      <c r="C1" s="882"/>
      <c r="D1" s="882"/>
      <c r="E1" s="883"/>
      <c r="F1" s="310" t="s">
        <v>1405</v>
      </c>
      <c r="G1" s="882" t="s">
        <v>1406</v>
      </c>
      <c r="H1" s="882"/>
      <c r="I1" s="882"/>
    </row>
    <row r="2" spans="1:10" ht="19.5" hidden="1" customHeight="1">
      <c r="A2" s="882"/>
      <c r="B2" s="310"/>
      <c r="C2" s="882"/>
      <c r="D2" s="882"/>
      <c r="E2" s="883"/>
      <c r="F2" s="310" t="s">
        <v>1407</v>
      </c>
      <c r="G2" s="310" t="s">
        <v>1408</v>
      </c>
      <c r="H2" s="310"/>
      <c r="I2" s="310"/>
    </row>
    <row r="3" spans="1:10" ht="19.5" hidden="1" customHeight="1">
      <c r="A3" s="882"/>
      <c r="B3" s="310"/>
      <c r="C3" s="882"/>
      <c r="D3" s="882"/>
      <c r="E3" s="883"/>
      <c r="F3" s="310" t="s">
        <v>1409</v>
      </c>
      <c r="G3" s="882" t="s">
        <v>1410</v>
      </c>
      <c r="H3" s="882"/>
      <c r="I3" s="882"/>
      <c r="J3" s="882"/>
    </row>
    <row r="4" spans="1:10" ht="19.5" hidden="1" customHeight="1">
      <c r="A4" s="882"/>
      <c r="B4" s="310"/>
      <c r="C4" s="882"/>
      <c r="D4" s="882"/>
      <c r="E4" s="883"/>
      <c r="F4" s="310"/>
      <c r="G4" s="310" t="s">
        <v>1411</v>
      </c>
      <c r="H4" s="310"/>
      <c r="I4" s="310"/>
    </row>
    <row r="5" spans="1:10" ht="78" customHeight="1">
      <c r="A5" s="882"/>
      <c r="B5" s="310"/>
      <c r="C5" s="882"/>
      <c r="D5" s="882"/>
      <c r="E5" s="1261" t="s">
        <v>4095</v>
      </c>
      <c r="F5" s="1261"/>
      <c r="G5" s="1261"/>
      <c r="H5" s="1261"/>
      <c r="I5" s="1261"/>
    </row>
    <row r="6" spans="1:10" ht="47.25" hidden="1" customHeight="1">
      <c r="A6" s="884" t="s">
        <v>1412</v>
      </c>
      <c r="B6" s="884"/>
      <c r="C6" s="884"/>
      <c r="D6" s="884"/>
      <c r="E6" s="884"/>
      <c r="F6" s="884"/>
      <c r="G6" s="884"/>
      <c r="H6" s="884"/>
      <c r="I6" s="884"/>
      <c r="J6" s="884"/>
    </row>
    <row r="7" spans="1:10" ht="47.25" customHeight="1">
      <c r="A7" s="884"/>
      <c r="B7" s="1260" t="s">
        <v>1587</v>
      </c>
      <c r="C7" s="1260"/>
      <c r="D7" s="1260"/>
      <c r="E7" s="1260"/>
      <c r="F7" s="1260"/>
      <c r="G7" s="1260"/>
      <c r="H7" s="1260"/>
      <c r="I7" s="1260"/>
      <c r="J7" s="884"/>
    </row>
    <row r="8" spans="1:10" ht="40.5" customHeight="1">
      <c r="A8" s="618" t="s">
        <v>1</v>
      </c>
      <c r="B8" s="618" t="s">
        <v>2</v>
      </c>
      <c r="C8" s="620" t="s">
        <v>3</v>
      </c>
      <c r="D8" s="620" t="s">
        <v>673</v>
      </c>
      <c r="E8" s="618" t="s">
        <v>674</v>
      </c>
      <c r="F8" s="1158" t="s">
        <v>7</v>
      </c>
      <c r="G8" s="1159"/>
      <c r="H8" s="1148" t="s">
        <v>8</v>
      </c>
      <c r="I8" s="1149"/>
    </row>
    <row r="9" spans="1:10" ht="25.5">
      <c r="A9" s="619"/>
      <c r="B9" s="619"/>
      <c r="C9" s="621"/>
      <c r="D9" s="621"/>
      <c r="E9" s="619"/>
      <c r="F9" s="618" t="s">
        <v>9</v>
      </c>
      <c r="G9" s="885" t="s">
        <v>10</v>
      </c>
      <c r="H9" s="197" t="s">
        <v>675</v>
      </c>
      <c r="I9" s="490" t="s">
        <v>676</v>
      </c>
    </row>
    <row r="10" spans="1:10">
      <c r="A10" s="13">
        <v>1</v>
      </c>
      <c r="B10" s="30" t="s">
        <v>1413</v>
      </c>
      <c r="C10" s="13">
        <v>2010</v>
      </c>
      <c r="D10" s="13" t="s">
        <v>13</v>
      </c>
      <c r="E10" s="15"/>
      <c r="F10" s="30">
        <v>4</v>
      </c>
      <c r="G10" s="15">
        <f t="shared" ref="G10:G25" si="0">SUM(E10*F10)</f>
        <v>0</v>
      </c>
      <c r="H10" s="30">
        <v>4</v>
      </c>
      <c r="I10" s="30">
        <f t="shared" ref="I10:I27" si="1">SUM(G10)</f>
        <v>0</v>
      </c>
    </row>
    <row r="11" spans="1:10">
      <c r="A11" s="886">
        <v>2</v>
      </c>
      <c r="B11" s="30" t="s">
        <v>1414</v>
      </c>
      <c r="C11" s="13">
        <v>1984</v>
      </c>
      <c r="D11" s="13" t="s">
        <v>13</v>
      </c>
      <c r="E11" s="15"/>
      <c r="F11" s="30">
        <v>7</v>
      </c>
      <c r="G11" s="15">
        <f t="shared" si="0"/>
        <v>0</v>
      </c>
      <c r="H11" s="30">
        <v>7</v>
      </c>
      <c r="I11" s="30">
        <f t="shared" si="1"/>
        <v>0</v>
      </c>
    </row>
    <row r="12" spans="1:10">
      <c r="A12" s="13">
        <v>3</v>
      </c>
      <c r="B12" s="30" t="s">
        <v>1415</v>
      </c>
      <c r="C12" s="13">
        <v>2010</v>
      </c>
      <c r="D12" s="13" t="s">
        <v>13</v>
      </c>
      <c r="E12" s="15"/>
      <c r="F12" s="30">
        <v>80</v>
      </c>
      <c r="G12" s="15">
        <f t="shared" si="0"/>
        <v>0</v>
      </c>
      <c r="H12" s="30">
        <v>80</v>
      </c>
      <c r="I12" s="30">
        <f t="shared" si="1"/>
        <v>0</v>
      </c>
    </row>
    <row r="13" spans="1:10">
      <c r="A13" s="13">
        <v>4</v>
      </c>
      <c r="B13" s="30" t="s">
        <v>1416</v>
      </c>
      <c r="C13" s="13">
        <v>2010</v>
      </c>
      <c r="D13" s="13" t="s">
        <v>13</v>
      </c>
      <c r="E13" s="15"/>
      <c r="F13" s="30">
        <v>1</v>
      </c>
      <c r="G13" s="15"/>
      <c r="H13" s="30">
        <v>1</v>
      </c>
      <c r="I13" s="30"/>
    </row>
    <row r="14" spans="1:10">
      <c r="A14" s="13">
        <v>5</v>
      </c>
      <c r="B14" s="30" t="s">
        <v>1417</v>
      </c>
      <c r="C14" s="13">
        <v>2010</v>
      </c>
      <c r="D14" s="13" t="s">
        <v>13</v>
      </c>
      <c r="E14" s="15"/>
      <c r="F14" s="30">
        <v>10</v>
      </c>
      <c r="G14" s="15">
        <f t="shared" si="0"/>
        <v>0</v>
      </c>
      <c r="H14" s="30">
        <v>10</v>
      </c>
      <c r="I14" s="30">
        <f t="shared" si="1"/>
        <v>0</v>
      </c>
    </row>
    <row r="15" spans="1:10">
      <c r="A15" s="13">
        <v>6</v>
      </c>
      <c r="B15" s="30" t="s">
        <v>689</v>
      </c>
      <c r="C15" s="13">
        <v>2010</v>
      </c>
      <c r="D15" s="13" t="s">
        <v>13</v>
      </c>
      <c r="E15" s="15"/>
      <c r="F15" s="30">
        <v>36</v>
      </c>
      <c r="G15" s="15">
        <f t="shared" si="0"/>
        <v>0</v>
      </c>
      <c r="H15" s="30">
        <v>36</v>
      </c>
      <c r="I15" s="30">
        <f t="shared" si="1"/>
        <v>0</v>
      </c>
    </row>
    <row r="16" spans="1:10">
      <c r="A16" s="13">
        <v>7</v>
      </c>
      <c r="B16" s="30" t="s">
        <v>257</v>
      </c>
      <c r="C16" s="13">
        <v>2010</v>
      </c>
      <c r="D16" s="13" t="s">
        <v>13</v>
      </c>
      <c r="E16" s="15"/>
      <c r="F16" s="30">
        <v>4</v>
      </c>
      <c r="G16" s="15">
        <f t="shared" si="0"/>
        <v>0</v>
      </c>
      <c r="H16" s="30">
        <v>4</v>
      </c>
      <c r="I16" s="30">
        <f t="shared" si="1"/>
        <v>0</v>
      </c>
    </row>
    <row r="17" spans="1:9">
      <c r="A17" s="886">
        <v>8</v>
      </c>
      <c r="B17" s="30" t="s">
        <v>742</v>
      </c>
      <c r="C17" s="13">
        <v>2010</v>
      </c>
      <c r="D17" s="13" t="s">
        <v>13</v>
      </c>
      <c r="E17" s="15"/>
      <c r="F17" s="30">
        <v>8</v>
      </c>
      <c r="G17" s="15"/>
      <c r="H17" s="30">
        <v>8</v>
      </c>
      <c r="I17" s="30">
        <f t="shared" si="1"/>
        <v>0</v>
      </c>
    </row>
    <row r="18" spans="1:9">
      <c r="A18" s="13">
        <v>9</v>
      </c>
      <c r="B18" s="30" t="s">
        <v>1418</v>
      </c>
      <c r="C18" s="13">
        <v>2015</v>
      </c>
      <c r="D18" s="13" t="s">
        <v>13</v>
      </c>
      <c r="E18" s="15">
        <v>10834</v>
      </c>
      <c r="F18" s="30">
        <v>6</v>
      </c>
      <c r="G18" s="15">
        <v>65000</v>
      </c>
      <c r="H18" s="30">
        <v>6</v>
      </c>
      <c r="I18" s="30">
        <f t="shared" si="1"/>
        <v>65000</v>
      </c>
    </row>
    <row r="19" spans="1:9">
      <c r="A19" s="886">
        <v>10</v>
      </c>
      <c r="B19" s="30" t="s">
        <v>1419</v>
      </c>
      <c r="C19" s="13">
        <v>2010</v>
      </c>
      <c r="D19" s="13" t="s">
        <v>13</v>
      </c>
      <c r="E19" s="15"/>
      <c r="F19" s="30">
        <v>8</v>
      </c>
      <c r="G19" s="15"/>
      <c r="H19" s="30">
        <v>8</v>
      </c>
      <c r="I19" s="30">
        <f t="shared" si="1"/>
        <v>0</v>
      </c>
    </row>
    <row r="20" spans="1:9">
      <c r="A20" s="13">
        <v>11</v>
      </c>
      <c r="B20" s="30" t="s">
        <v>1420</v>
      </c>
      <c r="C20" s="13">
        <v>2010</v>
      </c>
      <c r="D20" s="13" t="s">
        <v>13</v>
      </c>
      <c r="E20" s="15"/>
      <c r="F20" s="30">
        <v>4</v>
      </c>
      <c r="G20" s="15"/>
      <c r="H20" s="30">
        <v>4</v>
      </c>
      <c r="I20" s="30"/>
    </row>
    <row r="21" spans="1:9">
      <c r="A21" s="886">
        <v>12</v>
      </c>
      <c r="B21" s="30" t="s">
        <v>1421</v>
      </c>
      <c r="C21" s="13">
        <v>2010</v>
      </c>
      <c r="D21" s="13" t="s">
        <v>13</v>
      </c>
      <c r="E21" s="15"/>
      <c r="F21" s="30">
        <v>19</v>
      </c>
      <c r="G21" s="15"/>
      <c r="H21" s="30">
        <v>19</v>
      </c>
      <c r="I21" s="30"/>
    </row>
    <row r="22" spans="1:9">
      <c r="A22" s="13">
        <v>13</v>
      </c>
      <c r="B22" s="30" t="s">
        <v>1422</v>
      </c>
      <c r="C22" s="13">
        <v>2010</v>
      </c>
      <c r="D22" s="13" t="s">
        <v>13</v>
      </c>
      <c r="E22" s="15"/>
      <c r="F22" s="30">
        <v>2</v>
      </c>
      <c r="G22" s="15"/>
      <c r="H22" s="30">
        <v>2</v>
      </c>
      <c r="I22" s="30"/>
    </row>
    <row r="23" spans="1:9">
      <c r="A23" s="886">
        <v>14</v>
      </c>
      <c r="B23" s="30" t="s">
        <v>1423</v>
      </c>
      <c r="C23" s="13">
        <v>2010</v>
      </c>
      <c r="D23" s="13" t="s">
        <v>13</v>
      </c>
      <c r="E23" s="15">
        <v>3700</v>
      </c>
      <c r="F23" s="30">
        <v>47</v>
      </c>
      <c r="G23" s="15">
        <v>173900</v>
      </c>
      <c r="H23" s="30">
        <v>47</v>
      </c>
      <c r="I23" s="30">
        <f t="shared" si="1"/>
        <v>173900</v>
      </c>
    </row>
    <row r="24" spans="1:9">
      <c r="A24" s="886">
        <v>15</v>
      </c>
      <c r="B24" s="30" t="s">
        <v>1423</v>
      </c>
      <c r="C24" s="13">
        <v>2020</v>
      </c>
      <c r="D24" s="13" t="s">
        <v>13</v>
      </c>
      <c r="E24" s="15">
        <v>6333</v>
      </c>
      <c r="F24" s="30">
        <v>60</v>
      </c>
      <c r="G24" s="15">
        <v>380000</v>
      </c>
      <c r="H24" s="30">
        <v>60</v>
      </c>
      <c r="I24" s="30">
        <v>380000</v>
      </c>
    </row>
    <row r="25" spans="1:9">
      <c r="A25" s="13">
        <v>16</v>
      </c>
      <c r="B25" s="30" t="s">
        <v>1423</v>
      </c>
      <c r="C25" s="13">
        <v>2014</v>
      </c>
      <c r="D25" s="13" t="s">
        <v>13</v>
      </c>
      <c r="E25" s="15">
        <v>4334</v>
      </c>
      <c r="F25" s="30">
        <v>40</v>
      </c>
      <c r="G25" s="15">
        <f t="shared" si="0"/>
        <v>173360</v>
      </c>
      <c r="H25" s="30">
        <v>40</v>
      </c>
      <c r="I25" s="30">
        <f t="shared" si="1"/>
        <v>173360</v>
      </c>
    </row>
    <row r="26" spans="1:9">
      <c r="A26" s="886">
        <v>17</v>
      </c>
      <c r="B26" s="30" t="s">
        <v>1423</v>
      </c>
      <c r="C26" s="13">
        <v>2022</v>
      </c>
      <c r="D26" s="13" t="s">
        <v>13</v>
      </c>
      <c r="E26" s="15">
        <v>4286</v>
      </c>
      <c r="F26" s="30">
        <v>60</v>
      </c>
      <c r="G26" s="15">
        <v>257160</v>
      </c>
      <c r="H26" s="30">
        <v>60</v>
      </c>
      <c r="I26" s="30">
        <v>257160</v>
      </c>
    </row>
    <row r="27" spans="1:9">
      <c r="A27" s="13">
        <v>18</v>
      </c>
      <c r="B27" s="30" t="s">
        <v>1424</v>
      </c>
      <c r="C27" s="13">
        <v>2021</v>
      </c>
      <c r="D27" s="13" t="s">
        <v>13</v>
      </c>
      <c r="E27" s="15">
        <v>122000</v>
      </c>
      <c r="F27" s="30">
        <v>2</v>
      </c>
      <c r="G27" s="15">
        <v>244000</v>
      </c>
      <c r="H27" s="30">
        <v>2</v>
      </c>
      <c r="I27" s="30">
        <f t="shared" si="1"/>
        <v>244000</v>
      </c>
    </row>
    <row r="28" spans="1:9">
      <c r="A28" s="886">
        <v>19</v>
      </c>
      <c r="B28" s="30" t="s">
        <v>1425</v>
      </c>
      <c r="C28" s="13">
        <v>2021</v>
      </c>
      <c r="D28" s="13" t="s">
        <v>13</v>
      </c>
      <c r="E28" s="15">
        <v>120000</v>
      </c>
      <c r="F28" s="30">
        <v>4</v>
      </c>
      <c r="G28" s="15">
        <v>480000</v>
      </c>
      <c r="H28" s="30">
        <v>4</v>
      </c>
      <c r="I28" s="30">
        <v>480000</v>
      </c>
    </row>
    <row r="29" spans="1:9">
      <c r="A29" s="886">
        <v>20</v>
      </c>
      <c r="B29" s="30" t="s">
        <v>1426</v>
      </c>
      <c r="C29" s="13">
        <v>2021</v>
      </c>
      <c r="D29" s="13" t="s">
        <v>13</v>
      </c>
      <c r="E29" s="15">
        <v>140000</v>
      </c>
      <c r="F29" s="30">
        <v>1</v>
      </c>
      <c r="G29" s="15">
        <v>140000</v>
      </c>
      <c r="H29" s="30">
        <v>1</v>
      </c>
      <c r="I29" s="30">
        <v>140000</v>
      </c>
    </row>
    <row r="30" spans="1:9">
      <c r="A30" s="13">
        <v>21</v>
      </c>
      <c r="B30" s="30" t="s">
        <v>1427</v>
      </c>
      <c r="C30" s="13">
        <v>2010</v>
      </c>
      <c r="D30" s="13" t="s">
        <v>13</v>
      </c>
      <c r="E30" s="15">
        <v>40000</v>
      </c>
      <c r="F30" s="30">
        <v>1</v>
      </c>
      <c r="G30" s="15">
        <v>40000</v>
      </c>
      <c r="H30" s="30">
        <v>1</v>
      </c>
      <c r="I30" s="30">
        <v>40000</v>
      </c>
    </row>
    <row r="31" spans="1:9">
      <c r="A31" s="13">
        <v>22</v>
      </c>
      <c r="B31" s="30" t="s">
        <v>1428</v>
      </c>
      <c r="C31" s="13">
        <v>2021</v>
      </c>
      <c r="D31" s="13" t="s">
        <v>13</v>
      </c>
      <c r="E31" s="15">
        <v>81500</v>
      </c>
      <c r="F31" s="30">
        <v>1</v>
      </c>
      <c r="G31" s="15">
        <v>81500</v>
      </c>
      <c r="H31" s="30">
        <v>1</v>
      </c>
      <c r="I31" s="30">
        <v>81500</v>
      </c>
    </row>
    <row r="32" spans="1:9">
      <c r="A32" s="886">
        <v>23</v>
      </c>
      <c r="B32" s="30" t="s">
        <v>66</v>
      </c>
      <c r="C32" s="13">
        <v>2015</v>
      </c>
      <c r="D32" s="13" t="s">
        <v>13</v>
      </c>
      <c r="E32" s="15">
        <v>191000</v>
      </c>
      <c r="F32" s="30">
        <v>1</v>
      </c>
      <c r="G32" s="15">
        <v>191000</v>
      </c>
      <c r="H32" s="30">
        <v>1</v>
      </c>
      <c r="I32" s="30">
        <v>191000</v>
      </c>
    </row>
    <row r="33" spans="1:9">
      <c r="A33" s="13">
        <v>24</v>
      </c>
      <c r="B33" s="30" t="s">
        <v>1429</v>
      </c>
      <c r="C33" s="13">
        <v>2015</v>
      </c>
      <c r="D33" s="13" t="s">
        <v>13</v>
      </c>
      <c r="E33" s="15">
        <v>85000</v>
      </c>
      <c r="F33" s="30">
        <v>1</v>
      </c>
      <c r="G33" s="15">
        <v>85000</v>
      </c>
      <c r="H33" s="30">
        <v>1</v>
      </c>
      <c r="I33" s="30">
        <v>85000</v>
      </c>
    </row>
    <row r="34" spans="1:9">
      <c r="A34" s="886">
        <v>25</v>
      </c>
      <c r="B34" s="30" t="s">
        <v>1430</v>
      </c>
      <c r="C34" s="13">
        <v>2015</v>
      </c>
      <c r="D34" s="13" t="s">
        <v>13</v>
      </c>
      <c r="E34" s="15">
        <v>45000</v>
      </c>
      <c r="F34" s="30">
        <v>1</v>
      </c>
      <c r="G34" s="15">
        <v>45000</v>
      </c>
      <c r="H34" s="30">
        <v>1</v>
      </c>
      <c r="I34" s="30">
        <v>45000</v>
      </c>
    </row>
    <row r="35" spans="1:9">
      <c r="A35" s="13">
        <v>26</v>
      </c>
      <c r="B35" s="30" t="s">
        <v>1431</v>
      </c>
      <c r="C35" s="13">
        <v>1984</v>
      </c>
      <c r="D35" s="13" t="s">
        <v>13</v>
      </c>
      <c r="E35" s="15"/>
      <c r="F35" s="30">
        <v>33</v>
      </c>
      <c r="G35" s="15"/>
      <c r="H35" s="30">
        <v>33</v>
      </c>
      <c r="I35" s="30"/>
    </row>
    <row r="36" spans="1:9">
      <c r="A36" s="886">
        <v>27</v>
      </c>
      <c r="B36" s="30" t="s">
        <v>66</v>
      </c>
      <c r="C36" s="13">
        <v>2021</v>
      </c>
      <c r="D36" s="13" t="s">
        <v>13</v>
      </c>
      <c r="E36" s="15">
        <v>200000</v>
      </c>
      <c r="F36" s="30">
        <v>1</v>
      </c>
      <c r="G36" s="15">
        <v>200000</v>
      </c>
      <c r="H36" s="30">
        <v>1</v>
      </c>
      <c r="I36" s="30">
        <v>200000</v>
      </c>
    </row>
    <row r="37" spans="1:9">
      <c r="A37" s="886">
        <v>28</v>
      </c>
      <c r="B37" s="30" t="s">
        <v>332</v>
      </c>
      <c r="C37" s="13">
        <v>2021</v>
      </c>
      <c r="D37" s="13" t="s">
        <v>13</v>
      </c>
      <c r="E37" s="15">
        <v>135900</v>
      </c>
      <c r="F37" s="30">
        <v>1</v>
      </c>
      <c r="G37" s="15">
        <v>135900</v>
      </c>
      <c r="H37" s="30">
        <v>1</v>
      </c>
      <c r="I37" s="30">
        <v>135900</v>
      </c>
    </row>
    <row r="38" spans="1:9">
      <c r="A38" s="13">
        <v>29</v>
      </c>
      <c r="B38" s="30" t="s">
        <v>587</v>
      </c>
      <c r="C38" s="13">
        <v>2022</v>
      </c>
      <c r="D38" s="13" t="s">
        <v>13</v>
      </c>
      <c r="E38" s="15">
        <v>60700</v>
      </c>
      <c r="F38" s="30">
        <v>2</v>
      </c>
      <c r="G38" s="15">
        <v>121400</v>
      </c>
      <c r="H38" s="30">
        <v>2</v>
      </c>
      <c r="I38" s="30">
        <v>121400</v>
      </c>
    </row>
    <row r="39" spans="1:9">
      <c r="A39" s="886">
        <v>30</v>
      </c>
      <c r="B39" s="30" t="s">
        <v>1432</v>
      </c>
      <c r="C39" s="13">
        <v>1984</v>
      </c>
      <c r="D39" s="13" t="s">
        <v>13</v>
      </c>
      <c r="E39" s="15"/>
      <c r="F39" s="30">
        <v>2</v>
      </c>
      <c r="G39" s="15"/>
      <c r="H39" s="30">
        <v>2</v>
      </c>
      <c r="I39" s="30"/>
    </row>
    <row r="40" spans="1:9">
      <c r="A40" s="13">
        <v>31</v>
      </c>
      <c r="B40" s="30" t="s">
        <v>1433</v>
      </c>
      <c r="C40" s="13">
        <v>2010</v>
      </c>
      <c r="D40" s="13" t="s">
        <v>13</v>
      </c>
      <c r="E40" s="15">
        <v>65000</v>
      </c>
      <c r="F40" s="30">
        <v>1</v>
      </c>
      <c r="G40" s="15">
        <v>65000</v>
      </c>
      <c r="H40" s="30">
        <v>1</v>
      </c>
      <c r="I40" s="30">
        <v>65000</v>
      </c>
    </row>
    <row r="41" spans="1:9">
      <c r="A41" s="886">
        <v>32</v>
      </c>
      <c r="B41" s="30" t="s">
        <v>215</v>
      </c>
      <c r="C41" s="13">
        <v>2010</v>
      </c>
      <c r="D41" s="13" t="s">
        <v>13</v>
      </c>
      <c r="E41" s="15"/>
      <c r="F41" s="30">
        <v>6</v>
      </c>
      <c r="G41" s="15"/>
      <c r="H41" s="30">
        <v>6</v>
      </c>
      <c r="I41" s="30"/>
    </row>
    <row r="42" spans="1:9">
      <c r="A42" s="13">
        <v>33</v>
      </c>
      <c r="B42" s="887" t="s">
        <v>217</v>
      </c>
      <c r="C42" s="13">
        <v>2010</v>
      </c>
      <c r="D42" s="13" t="s">
        <v>13</v>
      </c>
      <c r="E42" s="888"/>
      <c r="F42" s="888">
        <v>1</v>
      </c>
      <c r="G42" s="15"/>
      <c r="H42" s="888">
        <v>1</v>
      </c>
      <c r="I42" s="30"/>
    </row>
    <row r="43" spans="1:9">
      <c r="A43" s="886">
        <v>34</v>
      </c>
      <c r="B43" s="30" t="s">
        <v>119</v>
      </c>
      <c r="C43" s="13">
        <v>2010</v>
      </c>
      <c r="D43" s="13" t="s">
        <v>13</v>
      </c>
      <c r="E43" s="15"/>
      <c r="F43" s="15">
        <v>3</v>
      </c>
      <c r="G43" s="15"/>
      <c r="H43" s="15">
        <v>3</v>
      </c>
      <c r="I43" s="30"/>
    </row>
    <row r="44" spans="1:9">
      <c r="A44" s="13">
        <v>35</v>
      </c>
      <c r="B44" s="30" t="s">
        <v>119</v>
      </c>
      <c r="C44" s="13">
        <v>2021</v>
      </c>
      <c r="D44" s="13" t="s">
        <v>13</v>
      </c>
      <c r="E44" s="15">
        <v>24263</v>
      </c>
      <c r="F44" s="15">
        <v>16</v>
      </c>
      <c r="G44" s="15">
        <v>388200</v>
      </c>
      <c r="H44" s="15">
        <v>16</v>
      </c>
      <c r="I44" s="30">
        <v>388200</v>
      </c>
    </row>
    <row r="45" spans="1:9">
      <c r="A45" s="886">
        <v>36</v>
      </c>
      <c r="B45" s="30" t="s">
        <v>1434</v>
      </c>
      <c r="C45" s="13">
        <v>2015</v>
      </c>
      <c r="D45" s="13" t="s">
        <v>13</v>
      </c>
      <c r="E45" s="15">
        <v>1475</v>
      </c>
      <c r="F45" s="15">
        <v>30</v>
      </c>
      <c r="G45" s="15">
        <v>44250</v>
      </c>
      <c r="H45" s="15">
        <v>30</v>
      </c>
      <c r="I45" s="30">
        <v>44250</v>
      </c>
    </row>
    <row r="46" spans="1:9">
      <c r="A46" s="13">
        <v>37</v>
      </c>
      <c r="B46" s="30" t="s">
        <v>677</v>
      </c>
      <c r="C46" s="13">
        <v>1984</v>
      </c>
      <c r="D46" s="13" t="s">
        <v>13</v>
      </c>
      <c r="E46" s="15"/>
      <c r="F46" s="15">
        <v>1</v>
      </c>
      <c r="G46" s="15"/>
      <c r="H46" s="15">
        <v>1</v>
      </c>
      <c r="I46" s="30"/>
    </row>
    <row r="47" spans="1:9">
      <c r="A47" s="886">
        <v>38</v>
      </c>
      <c r="B47" s="30" t="s">
        <v>1435</v>
      </c>
      <c r="C47" s="13">
        <v>2010</v>
      </c>
      <c r="D47" s="13" t="s">
        <v>13</v>
      </c>
      <c r="E47" s="15">
        <v>200000</v>
      </c>
      <c r="F47" s="15">
        <v>1</v>
      </c>
      <c r="G47" s="15">
        <v>200000</v>
      </c>
      <c r="H47" s="15">
        <v>1</v>
      </c>
      <c r="I47" s="30">
        <v>200000</v>
      </c>
    </row>
    <row r="48" spans="1:9">
      <c r="A48" s="13">
        <v>39</v>
      </c>
      <c r="B48" s="30" t="s">
        <v>1436</v>
      </c>
      <c r="C48" s="13">
        <v>2010</v>
      </c>
      <c r="D48" s="13" t="s">
        <v>13</v>
      </c>
      <c r="E48" s="15"/>
      <c r="F48" s="15">
        <v>1</v>
      </c>
      <c r="G48" s="15"/>
      <c r="H48" s="15">
        <v>1</v>
      </c>
      <c r="I48" s="30"/>
    </row>
    <row r="49" spans="1:9">
      <c r="A49" s="886">
        <v>40</v>
      </c>
      <c r="B49" s="30" t="s">
        <v>1437</v>
      </c>
      <c r="C49" s="13">
        <v>2010</v>
      </c>
      <c r="D49" s="13" t="s">
        <v>13</v>
      </c>
      <c r="E49" s="15"/>
      <c r="F49" s="15">
        <v>1</v>
      </c>
      <c r="G49" s="15"/>
      <c r="H49" s="15">
        <v>1</v>
      </c>
      <c r="I49" s="30"/>
    </row>
    <row r="50" spans="1:9">
      <c r="A50" s="13">
        <v>41</v>
      </c>
      <c r="B50" s="414" t="s">
        <v>1438</v>
      </c>
      <c r="C50" s="13">
        <v>2010</v>
      </c>
      <c r="D50" s="13" t="s">
        <v>13</v>
      </c>
      <c r="E50" s="15">
        <v>80000</v>
      </c>
      <c r="F50" s="15">
        <v>1</v>
      </c>
      <c r="G50" s="15">
        <v>80000</v>
      </c>
      <c r="H50" s="15">
        <v>1</v>
      </c>
      <c r="I50" s="30">
        <v>80000</v>
      </c>
    </row>
    <row r="51" spans="1:9">
      <c r="A51" s="886">
        <v>42</v>
      </c>
      <c r="B51" s="30" t="s">
        <v>297</v>
      </c>
      <c r="C51" s="13">
        <v>2010</v>
      </c>
      <c r="D51" s="13" t="s">
        <v>13</v>
      </c>
      <c r="E51" s="15"/>
      <c r="F51" s="15">
        <v>4</v>
      </c>
      <c r="G51" s="15"/>
      <c r="H51" s="15">
        <v>4</v>
      </c>
      <c r="I51" s="30"/>
    </row>
    <row r="52" spans="1:9">
      <c r="A52" s="13">
        <v>43</v>
      </c>
      <c r="B52" s="30" t="s">
        <v>257</v>
      </c>
      <c r="C52" s="13">
        <v>2010</v>
      </c>
      <c r="D52" s="13" t="s">
        <v>13</v>
      </c>
      <c r="E52" s="15"/>
      <c r="F52" s="15">
        <v>5</v>
      </c>
      <c r="G52" s="15"/>
      <c r="H52" s="15">
        <v>5</v>
      </c>
      <c r="I52" s="30"/>
    </row>
    <row r="53" spans="1:9">
      <c r="A53" s="886">
        <v>44</v>
      </c>
      <c r="B53" s="30" t="s">
        <v>696</v>
      </c>
      <c r="C53" s="13">
        <v>2010</v>
      </c>
      <c r="D53" s="13" t="s">
        <v>13</v>
      </c>
      <c r="E53" s="15"/>
      <c r="F53" s="15">
        <v>1</v>
      </c>
      <c r="G53" s="15"/>
      <c r="H53" s="15">
        <v>1</v>
      </c>
      <c r="I53" s="30"/>
    </row>
    <row r="54" spans="1:9">
      <c r="A54" s="13">
        <v>45</v>
      </c>
      <c r="B54" s="30" t="s">
        <v>1439</v>
      </c>
      <c r="C54" s="13">
        <v>2020</v>
      </c>
      <c r="D54" s="13" t="s">
        <v>13</v>
      </c>
      <c r="E54" s="15">
        <v>61500</v>
      </c>
      <c r="F54" s="15">
        <v>1</v>
      </c>
      <c r="G54" s="15">
        <v>61500</v>
      </c>
      <c r="H54" s="15">
        <v>1</v>
      </c>
      <c r="I54" s="30">
        <v>61500</v>
      </c>
    </row>
    <row r="55" spans="1:9">
      <c r="A55" s="886">
        <v>46</v>
      </c>
      <c r="B55" s="30" t="s">
        <v>716</v>
      </c>
      <c r="C55" s="13">
        <v>2010</v>
      </c>
      <c r="D55" s="13" t="s">
        <v>13</v>
      </c>
      <c r="E55" s="15">
        <v>55000</v>
      </c>
      <c r="F55" s="15">
        <v>1</v>
      </c>
      <c r="G55" s="15">
        <v>55000</v>
      </c>
      <c r="H55" s="15">
        <v>1</v>
      </c>
      <c r="I55" s="30">
        <v>55000</v>
      </c>
    </row>
    <row r="56" spans="1:9">
      <c r="A56" s="13">
        <v>47</v>
      </c>
      <c r="B56" s="30" t="s">
        <v>1440</v>
      </c>
      <c r="C56" s="13">
        <v>2010</v>
      </c>
      <c r="D56" s="13" t="s">
        <v>13</v>
      </c>
      <c r="E56" s="15"/>
      <c r="F56" s="15">
        <v>1</v>
      </c>
      <c r="G56" s="15"/>
      <c r="H56" s="15">
        <v>1</v>
      </c>
      <c r="I56" s="30"/>
    </row>
    <row r="57" spans="1:9">
      <c r="A57" s="886">
        <v>48</v>
      </c>
      <c r="B57" s="30" t="s">
        <v>1441</v>
      </c>
      <c r="C57" s="13">
        <v>2010</v>
      </c>
      <c r="D57" s="13" t="s">
        <v>13</v>
      </c>
      <c r="E57" s="15"/>
      <c r="F57" s="15">
        <v>1</v>
      </c>
      <c r="G57" s="15"/>
      <c r="H57" s="15">
        <v>1</v>
      </c>
      <c r="I57" s="30"/>
    </row>
    <row r="58" spans="1:9">
      <c r="A58" s="13">
        <v>49</v>
      </c>
      <c r="B58" s="30" t="s">
        <v>543</v>
      </c>
      <c r="C58" s="13">
        <v>2010</v>
      </c>
      <c r="D58" s="13" t="s">
        <v>13</v>
      </c>
      <c r="E58" s="15"/>
      <c r="F58" s="15">
        <v>1</v>
      </c>
      <c r="G58" s="15"/>
      <c r="H58" s="15">
        <v>1</v>
      </c>
      <c r="I58" s="30"/>
    </row>
    <row r="59" spans="1:9">
      <c r="A59" s="886">
        <v>50</v>
      </c>
      <c r="B59" s="30" t="s">
        <v>1442</v>
      </c>
      <c r="C59" s="13">
        <v>2010</v>
      </c>
      <c r="D59" s="13" t="s">
        <v>13</v>
      </c>
      <c r="E59" s="15"/>
      <c r="F59" s="15">
        <v>1</v>
      </c>
      <c r="G59" s="15"/>
      <c r="H59" s="15">
        <v>1</v>
      </c>
      <c r="I59" s="30"/>
    </row>
    <row r="60" spans="1:9">
      <c r="A60" s="13">
        <v>51</v>
      </c>
      <c r="B60" s="30" t="s">
        <v>1443</v>
      </c>
      <c r="C60" s="13">
        <v>2010</v>
      </c>
      <c r="D60" s="13" t="s">
        <v>13</v>
      </c>
      <c r="E60" s="15">
        <v>310000</v>
      </c>
      <c r="F60" s="15">
        <v>1</v>
      </c>
      <c r="G60" s="15">
        <v>310000</v>
      </c>
      <c r="H60" s="15">
        <v>1</v>
      </c>
      <c r="I60" s="30">
        <v>310000</v>
      </c>
    </row>
    <row r="61" spans="1:9">
      <c r="A61" s="886">
        <v>52</v>
      </c>
      <c r="B61" s="30" t="s">
        <v>1444</v>
      </c>
      <c r="C61" s="13">
        <v>2021</v>
      </c>
      <c r="D61" s="13" t="s">
        <v>13</v>
      </c>
      <c r="E61" s="15">
        <v>56000</v>
      </c>
      <c r="F61" s="15">
        <v>1</v>
      </c>
      <c r="G61" s="15">
        <v>56000</v>
      </c>
      <c r="H61" s="15">
        <v>1</v>
      </c>
      <c r="I61" s="30">
        <v>56000</v>
      </c>
    </row>
    <row r="62" spans="1:9">
      <c r="A62" s="13">
        <v>53</v>
      </c>
      <c r="B62" s="30" t="s">
        <v>1445</v>
      </c>
      <c r="C62" s="13">
        <v>2015</v>
      </c>
      <c r="D62" s="13" t="s">
        <v>13</v>
      </c>
      <c r="E62" s="15">
        <v>17000</v>
      </c>
      <c r="F62" s="15">
        <v>1</v>
      </c>
      <c r="G62" s="15">
        <v>17000</v>
      </c>
      <c r="H62" s="15">
        <v>1</v>
      </c>
      <c r="I62" s="30">
        <v>17000</v>
      </c>
    </row>
    <row r="63" spans="1:9">
      <c r="A63" s="886">
        <v>54</v>
      </c>
      <c r="B63" s="30" t="s">
        <v>1446</v>
      </c>
      <c r="C63" s="13">
        <v>2010</v>
      </c>
      <c r="D63" s="13" t="s">
        <v>13</v>
      </c>
      <c r="E63" s="15"/>
      <c r="F63" s="15">
        <v>1</v>
      </c>
      <c r="G63" s="15"/>
      <c r="H63" s="15">
        <v>1</v>
      </c>
      <c r="I63" s="30"/>
    </row>
    <row r="64" spans="1:9">
      <c r="A64" s="13">
        <v>55</v>
      </c>
      <c r="B64" s="30" t="s">
        <v>1447</v>
      </c>
      <c r="C64" s="13">
        <v>2020</v>
      </c>
      <c r="D64" s="13" t="s">
        <v>13</v>
      </c>
      <c r="E64" s="15">
        <v>145000</v>
      </c>
      <c r="F64" s="15">
        <v>1</v>
      </c>
      <c r="G64" s="15">
        <v>145000</v>
      </c>
      <c r="H64" s="15">
        <v>1</v>
      </c>
      <c r="I64" s="30">
        <v>145000</v>
      </c>
    </row>
    <row r="65" spans="1:9">
      <c r="A65" s="886">
        <v>56</v>
      </c>
      <c r="B65" s="30" t="s">
        <v>1448</v>
      </c>
      <c r="C65" s="13">
        <v>2010</v>
      </c>
      <c r="D65" s="13" t="s">
        <v>13</v>
      </c>
      <c r="E65" s="15">
        <v>20000</v>
      </c>
      <c r="F65" s="15">
        <v>3</v>
      </c>
      <c r="G65" s="15">
        <v>60000</v>
      </c>
      <c r="H65" s="15">
        <v>3</v>
      </c>
      <c r="I65" s="30">
        <v>60000</v>
      </c>
    </row>
    <row r="66" spans="1:9">
      <c r="A66" s="13">
        <v>57</v>
      </c>
      <c r="B66" s="30" t="s">
        <v>343</v>
      </c>
      <c r="C66" s="13">
        <v>2014</v>
      </c>
      <c r="D66" s="13" t="s">
        <v>13</v>
      </c>
      <c r="E66" s="15">
        <v>13500</v>
      </c>
      <c r="F66" s="15">
        <v>52</v>
      </c>
      <c r="G66" s="15">
        <v>702000</v>
      </c>
      <c r="H66" s="15">
        <v>52</v>
      </c>
      <c r="I66" s="30">
        <v>702000</v>
      </c>
    </row>
    <row r="67" spans="1:9">
      <c r="A67" s="886">
        <v>58</v>
      </c>
      <c r="B67" s="30" t="s">
        <v>1122</v>
      </c>
      <c r="C67" s="13">
        <v>2014</v>
      </c>
      <c r="D67" s="13" t="s">
        <v>13</v>
      </c>
      <c r="E67" s="15">
        <v>2481</v>
      </c>
      <c r="F67" s="15">
        <v>52</v>
      </c>
      <c r="G67" s="15">
        <v>129000</v>
      </c>
      <c r="H67" s="15">
        <v>52</v>
      </c>
      <c r="I67" s="30">
        <v>129000</v>
      </c>
    </row>
    <row r="68" spans="1:9">
      <c r="A68" s="13">
        <v>59</v>
      </c>
      <c r="B68" s="30" t="s">
        <v>1449</v>
      </c>
      <c r="C68" s="13">
        <v>2010</v>
      </c>
      <c r="D68" s="13" t="s">
        <v>13</v>
      </c>
      <c r="E68" s="15"/>
      <c r="F68" s="15">
        <v>2</v>
      </c>
      <c r="G68" s="15"/>
      <c r="H68" s="15">
        <v>2</v>
      </c>
      <c r="I68" s="30"/>
    </row>
    <row r="69" spans="1:9">
      <c r="A69" s="13">
        <v>60</v>
      </c>
      <c r="B69" s="30" t="s">
        <v>1450</v>
      </c>
      <c r="C69" s="13">
        <v>2010</v>
      </c>
      <c r="D69" s="13" t="s">
        <v>13</v>
      </c>
      <c r="E69" s="15"/>
      <c r="F69" s="15">
        <v>1</v>
      </c>
      <c r="G69" s="15"/>
      <c r="H69" s="15">
        <v>1</v>
      </c>
      <c r="I69" s="30"/>
    </row>
    <row r="70" spans="1:9">
      <c r="A70" s="886">
        <v>61</v>
      </c>
      <c r="B70" s="30" t="s">
        <v>1450</v>
      </c>
      <c r="C70" s="13">
        <v>2020</v>
      </c>
      <c r="D70" s="13" t="s">
        <v>13</v>
      </c>
      <c r="E70" s="15">
        <v>15600</v>
      </c>
      <c r="F70" s="15">
        <v>1</v>
      </c>
      <c r="G70" s="15">
        <v>15600</v>
      </c>
      <c r="H70" s="15">
        <v>1</v>
      </c>
      <c r="I70" s="30">
        <v>15600</v>
      </c>
    </row>
    <row r="71" spans="1:9">
      <c r="A71" s="13">
        <v>62</v>
      </c>
      <c r="B71" s="30" t="s">
        <v>978</v>
      </c>
      <c r="C71" s="13">
        <v>2010</v>
      </c>
      <c r="D71" s="13" t="s">
        <v>13</v>
      </c>
      <c r="E71" s="15">
        <v>70000</v>
      </c>
      <c r="F71" s="15">
        <v>1</v>
      </c>
      <c r="G71" s="15">
        <v>70000</v>
      </c>
      <c r="H71" s="15">
        <v>1</v>
      </c>
      <c r="I71" s="30">
        <v>70000</v>
      </c>
    </row>
    <row r="72" spans="1:9">
      <c r="A72" s="886">
        <v>63</v>
      </c>
      <c r="B72" s="30" t="s">
        <v>97</v>
      </c>
      <c r="C72" s="13">
        <v>2015</v>
      </c>
      <c r="D72" s="13" t="s">
        <v>13</v>
      </c>
      <c r="E72" s="15">
        <v>16000</v>
      </c>
      <c r="F72" s="15">
        <v>4</v>
      </c>
      <c r="G72" s="15">
        <v>64000</v>
      </c>
      <c r="H72" s="15">
        <v>4</v>
      </c>
      <c r="I72" s="30">
        <v>64000</v>
      </c>
    </row>
    <row r="73" spans="1:9">
      <c r="A73" s="13">
        <v>64</v>
      </c>
      <c r="B73" s="887" t="s">
        <v>851</v>
      </c>
      <c r="C73" s="13">
        <v>2015</v>
      </c>
      <c r="D73" s="13" t="s">
        <v>13</v>
      </c>
      <c r="E73" s="888">
        <v>60000</v>
      </c>
      <c r="F73" s="888">
        <v>1</v>
      </c>
      <c r="G73" s="15">
        <v>60000</v>
      </c>
      <c r="H73" s="888">
        <v>1</v>
      </c>
      <c r="I73" s="30">
        <v>60000</v>
      </c>
    </row>
    <row r="74" spans="1:9">
      <c r="A74" s="886">
        <v>65</v>
      </c>
      <c r="B74" s="30" t="s">
        <v>1451</v>
      </c>
      <c r="C74" s="13">
        <v>2010</v>
      </c>
      <c r="D74" s="13" t="s">
        <v>13</v>
      </c>
      <c r="E74" s="15"/>
      <c r="F74" s="15">
        <v>2</v>
      </c>
      <c r="G74" s="15"/>
      <c r="H74" s="15">
        <v>2</v>
      </c>
      <c r="I74" s="30"/>
    </row>
    <row r="75" spans="1:9">
      <c r="A75" s="13">
        <v>66</v>
      </c>
      <c r="B75" s="30" t="s">
        <v>1452</v>
      </c>
      <c r="C75" s="13">
        <v>2010</v>
      </c>
      <c r="D75" s="13" t="s">
        <v>13</v>
      </c>
      <c r="E75" s="15"/>
      <c r="F75" s="15">
        <v>7</v>
      </c>
      <c r="G75" s="15"/>
      <c r="H75" s="15">
        <v>7</v>
      </c>
      <c r="I75" s="30"/>
    </row>
    <row r="76" spans="1:9">
      <c r="A76" s="886">
        <v>67</v>
      </c>
      <c r="B76" s="30" t="s">
        <v>1453</v>
      </c>
      <c r="C76" s="13">
        <v>2013</v>
      </c>
      <c r="D76" s="13" t="s">
        <v>13</v>
      </c>
      <c r="E76" s="15">
        <v>16000</v>
      </c>
      <c r="F76" s="15">
        <v>1</v>
      </c>
      <c r="G76" s="15">
        <v>16000</v>
      </c>
      <c r="H76" s="15">
        <v>1</v>
      </c>
      <c r="I76" s="30">
        <v>16000</v>
      </c>
    </row>
    <row r="77" spans="1:9">
      <c r="A77" s="13">
        <v>68</v>
      </c>
      <c r="B77" s="30" t="s">
        <v>1454</v>
      </c>
      <c r="C77" s="13">
        <v>2013</v>
      </c>
      <c r="D77" s="13" t="s">
        <v>13</v>
      </c>
      <c r="E77" s="15">
        <v>26000</v>
      </c>
      <c r="F77" s="15">
        <v>1</v>
      </c>
      <c r="G77" s="15">
        <v>26000</v>
      </c>
      <c r="H77" s="15">
        <v>1</v>
      </c>
      <c r="I77" s="30">
        <v>26000</v>
      </c>
    </row>
    <row r="78" spans="1:9">
      <c r="A78" s="13">
        <v>69</v>
      </c>
      <c r="B78" s="30" t="s">
        <v>1455</v>
      </c>
      <c r="C78" s="13">
        <v>2010</v>
      </c>
      <c r="D78" s="13" t="s">
        <v>13</v>
      </c>
      <c r="E78" s="15">
        <v>5727</v>
      </c>
      <c r="F78" s="15">
        <v>149</v>
      </c>
      <c r="G78" s="15">
        <v>853320</v>
      </c>
      <c r="H78" s="15">
        <v>149</v>
      </c>
      <c r="I78" s="30">
        <v>853320</v>
      </c>
    </row>
    <row r="79" spans="1:9">
      <c r="A79" s="886">
        <v>70</v>
      </c>
      <c r="B79" s="30" t="s">
        <v>719</v>
      </c>
      <c r="C79" s="13">
        <v>2010</v>
      </c>
      <c r="D79" s="13" t="s">
        <v>13</v>
      </c>
      <c r="E79" s="15">
        <v>1462</v>
      </c>
      <c r="F79" s="15">
        <v>144</v>
      </c>
      <c r="G79" s="15">
        <v>210528</v>
      </c>
      <c r="H79" s="15">
        <v>144</v>
      </c>
      <c r="I79" s="30">
        <v>210528</v>
      </c>
    </row>
    <row r="80" spans="1:9">
      <c r="A80" s="13">
        <v>71</v>
      </c>
      <c r="B80" s="30" t="s">
        <v>1456</v>
      </c>
      <c r="C80" s="13">
        <v>2010</v>
      </c>
      <c r="D80" s="13" t="s">
        <v>13</v>
      </c>
      <c r="E80" s="15">
        <v>2000</v>
      </c>
      <c r="F80" s="15">
        <v>325</v>
      </c>
      <c r="G80" s="15">
        <v>650000</v>
      </c>
      <c r="H80" s="15">
        <v>325</v>
      </c>
      <c r="I80" s="30">
        <v>650000</v>
      </c>
    </row>
    <row r="81" spans="1:9">
      <c r="A81" s="886">
        <v>72</v>
      </c>
      <c r="B81" s="30" t="s">
        <v>810</v>
      </c>
      <c r="C81" s="13">
        <v>2010</v>
      </c>
      <c r="D81" s="13" t="s">
        <v>13</v>
      </c>
      <c r="E81" s="15">
        <v>700</v>
      </c>
      <c r="F81" s="15">
        <v>325</v>
      </c>
      <c r="G81" s="15">
        <v>227500</v>
      </c>
      <c r="H81" s="15">
        <v>325</v>
      </c>
      <c r="I81" s="30">
        <v>227500</v>
      </c>
    </row>
    <row r="82" spans="1:9">
      <c r="A82" s="13">
        <v>73</v>
      </c>
      <c r="B82" s="30" t="s">
        <v>721</v>
      </c>
      <c r="C82" s="13">
        <v>2010</v>
      </c>
      <c r="D82" s="13" t="s">
        <v>13</v>
      </c>
      <c r="E82" s="15">
        <v>330</v>
      </c>
      <c r="F82" s="15">
        <v>325</v>
      </c>
      <c r="G82" s="15">
        <v>107250</v>
      </c>
      <c r="H82" s="15">
        <v>325</v>
      </c>
      <c r="I82" s="30">
        <v>107250</v>
      </c>
    </row>
    <row r="83" spans="1:9">
      <c r="A83" s="886">
        <v>74</v>
      </c>
      <c r="B83" s="30" t="s">
        <v>1457</v>
      </c>
      <c r="C83" s="13">
        <v>2010</v>
      </c>
      <c r="D83" s="13" t="s">
        <v>13</v>
      </c>
      <c r="E83" s="15">
        <v>7500</v>
      </c>
      <c r="F83" s="15">
        <v>5</v>
      </c>
      <c r="G83" s="15">
        <v>37500</v>
      </c>
      <c r="H83" s="15">
        <v>5</v>
      </c>
      <c r="I83" s="30">
        <v>37500</v>
      </c>
    </row>
    <row r="84" spans="1:9">
      <c r="A84" s="13">
        <v>75</v>
      </c>
      <c r="B84" s="30" t="s">
        <v>1458</v>
      </c>
      <c r="C84" s="13">
        <v>2010</v>
      </c>
      <c r="D84" s="13" t="s">
        <v>13</v>
      </c>
      <c r="E84" s="15"/>
      <c r="F84" s="15">
        <v>5</v>
      </c>
      <c r="G84" s="15"/>
      <c r="H84" s="15">
        <v>5</v>
      </c>
      <c r="I84" s="30"/>
    </row>
    <row r="85" spans="1:9">
      <c r="A85" s="886">
        <v>76</v>
      </c>
      <c r="B85" s="30" t="s">
        <v>1459</v>
      </c>
      <c r="C85" s="13">
        <v>2010</v>
      </c>
      <c r="D85" s="13" t="s">
        <v>13</v>
      </c>
      <c r="E85" s="15"/>
      <c r="F85" s="15">
        <v>4</v>
      </c>
      <c r="G85" s="15"/>
      <c r="H85" s="15">
        <v>4</v>
      </c>
      <c r="I85" s="30"/>
    </row>
    <row r="86" spans="1:9">
      <c r="A86" s="13">
        <v>77</v>
      </c>
      <c r="B86" s="30" t="s">
        <v>1459</v>
      </c>
      <c r="C86" s="13">
        <v>2020</v>
      </c>
      <c r="D86" s="13" t="s">
        <v>13</v>
      </c>
      <c r="E86" s="15">
        <v>7487</v>
      </c>
      <c r="F86" s="15">
        <v>4</v>
      </c>
      <c r="G86" s="15">
        <v>29952</v>
      </c>
      <c r="H86" s="15">
        <v>4</v>
      </c>
      <c r="I86" s="30">
        <v>29952</v>
      </c>
    </row>
    <row r="87" spans="1:9">
      <c r="A87" s="886">
        <v>78</v>
      </c>
      <c r="B87" s="30" t="s">
        <v>1460</v>
      </c>
      <c r="C87" s="13">
        <v>2020</v>
      </c>
      <c r="D87" s="13" t="s">
        <v>13</v>
      </c>
      <c r="E87" s="15">
        <v>5310</v>
      </c>
      <c r="F87" s="15">
        <v>4</v>
      </c>
      <c r="G87" s="15">
        <v>21240</v>
      </c>
      <c r="H87" s="15">
        <v>4</v>
      </c>
      <c r="I87" s="30">
        <v>21240</v>
      </c>
    </row>
    <row r="88" spans="1:9">
      <c r="A88" s="13">
        <v>79</v>
      </c>
      <c r="B88" s="30" t="s">
        <v>892</v>
      </c>
      <c r="C88" s="13">
        <v>2010</v>
      </c>
      <c r="D88" s="13" t="s">
        <v>13</v>
      </c>
      <c r="E88" s="15">
        <v>1490</v>
      </c>
      <c r="F88" s="15">
        <v>15</v>
      </c>
      <c r="G88" s="15">
        <v>22350</v>
      </c>
      <c r="H88" s="15">
        <v>15</v>
      </c>
      <c r="I88" s="30">
        <v>22350</v>
      </c>
    </row>
    <row r="89" spans="1:9">
      <c r="A89" s="13">
        <v>80</v>
      </c>
      <c r="B89" s="30" t="s">
        <v>1461</v>
      </c>
      <c r="C89" s="13">
        <v>2010</v>
      </c>
      <c r="D89" s="13" t="s">
        <v>13</v>
      </c>
      <c r="E89" s="15">
        <v>625</v>
      </c>
      <c r="F89" s="15">
        <v>2</v>
      </c>
      <c r="G89" s="15">
        <v>1250</v>
      </c>
      <c r="H89" s="15">
        <v>2</v>
      </c>
      <c r="I89" s="30">
        <v>1250</v>
      </c>
    </row>
    <row r="90" spans="1:9">
      <c r="A90" s="886">
        <v>81</v>
      </c>
      <c r="B90" s="30" t="s">
        <v>1462</v>
      </c>
      <c r="C90" s="13">
        <v>2021</v>
      </c>
      <c r="D90" s="13" t="s">
        <v>13</v>
      </c>
      <c r="E90" s="15">
        <v>280</v>
      </c>
      <c r="F90" s="15">
        <v>136</v>
      </c>
      <c r="G90" s="15">
        <v>38080</v>
      </c>
      <c r="H90" s="15">
        <v>136</v>
      </c>
      <c r="I90" s="30">
        <v>38080</v>
      </c>
    </row>
    <row r="91" spans="1:9">
      <c r="A91" s="13">
        <v>82</v>
      </c>
      <c r="B91" s="30" t="s">
        <v>1463</v>
      </c>
      <c r="C91" s="13">
        <v>2021</v>
      </c>
      <c r="D91" s="13" t="s">
        <v>13</v>
      </c>
      <c r="E91" s="15">
        <v>350</v>
      </c>
      <c r="F91" s="15">
        <v>140</v>
      </c>
      <c r="G91" s="15">
        <v>49000</v>
      </c>
      <c r="H91" s="15">
        <v>140</v>
      </c>
      <c r="I91" s="30">
        <v>49000</v>
      </c>
    </row>
    <row r="92" spans="1:9">
      <c r="A92" s="886">
        <v>83</v>
      </c>
      <c r="B92" s="30" t="s">
        <v>1082</v>
      </c>
      <c r="C92" s="13">
        <v>2010</v>
      </c>
      <c r="D92" s="13" t="s">
        <v>13</v>
      </c>
      <c r="E92" s="15">
        <v>167</v>
      </c>
      <c r="F92" s="15">
        <v>126</v>
      </c>
      <c r="G92" s="15">
        <v>21040</v>
      </c>
      <c r="H92" s="15">
        <v>126</v>
      </c>
      <c r="I92" s="30">
        <v>21040</v>
      </c>
    </row>
    <row r="93" spans="1:9">
      <c r="A93" s="13">
        <v>84</v>
      </c>
      <c r="B93" s="30" t="s">
        <v>1464</v>
      </c>
      <c r="C93" s="13">
        <v>2021</v>
      </c>
      <c r="D93" s="13" t="s">
        <v>13</v>
      </c>
      <c r="E93" s="15">
        <v>350</v>
      </c>
      <c r="F93" s="15">
        <v>140</v>
      </c>
      <c r="G93" s="15">
        <v>49000</v>
      </c>
      <c r="H93" s="15">
        <v>140</v>
      </c>
      <c r="I93" s="30">
        <v>49000</v>
      </c>
    </row>
    <row r="94" spans="1:9">
      <c r="A94" s="13">
        <v>85</v>
      </c>
      <c r="B94" s="889" t="s">
        <v>1465</v>
      </c>
      <c r="C94" s="307">
        <v>2010</v>
      </c>
      <c r="D94" s="13" t="s">
        <v>13</v>
      </c>
      <c r="E94" s="308">
        <v>1660</v>
      </c>
      <c r="F94" s="308">
        <v>4</v>
      </c>
      <c r="G94" s="308">
        <v>6640</v>
      </c>
      <c r="H94" s="308">
        <v>4</v>
      </c>
      <c r="I94" s="308">
        <v>6640</v>
      </c>
    </row>
    <row r="95" spans="1:9">
      <c r="A95" s="886">
        <v>86</v>
      </c>
      <c r="B95" s="30" t="s">
        <v>1466</v>
      </c>
      <c r="C95" s="13">
        <v>2010</v>
      </c>
      <c r="D95" s="13" t="s">
        <v>13</v>
      </c>
      <c r="E95" s="15"/>
      <c r="F95" s="15">
        <v>4</v>
      </c>
      <c r="G95" s="15"/>
      <c r="H95" s="15">
        <v>4</v>
      </c>
      <c r="I95" s="30"/>
    </row>
    <row r="96" spans="1:9">
      <c r="A96" s="13">
        <v>87</v>
      </c>
      <c r="B96" s="30" t="s">
        <v>1467</v>
      </c>
      <c r="C96" s="13">
        <v>2015</v>
      </c>
      <c r="D96" s="13" t="s">
        <v>13</v>
      </c>
      <c r="E96" s="15">
        <v>2500</v>
      </c>
      <c r="F96" s="15">
        <v>6</v>
      </c>
      <c r="G96" s="15">
        <v>15000</v>
      </c>
      <c r="H96" s="15">
        <v>6</v>
      </c>
      <c r="I96" s="30">
        <v>15000</v>
      </c>
    </row>
    <row r="97" spans="1:9">
      <c r="A97" s="886">
        <v>88</v>
      </c>
      <c r="B97" s="30" t="s">
        <v>1468</v>
      </c>
      <c r="C97" s="13">
        <v>2013</v>
      </c>
      <c r="D97" s="13" t="s">
        <v>13</v>
      </c>
      <c r="E97" s="15">
        <v>490</v>
      </c>
      <c r="F97" s="15">
        <v>20</v>
      </c>
      <c r="G97" s="15">
        <v>9800</v>
      </c>
      <c r="H97" s="15">
        <v>20</v>
      </c>
      <c r="I97" s="30">
        <v>9800</v>
      </c>
    </row>
    <row r="98" spans="1:9">
      <c r="A98" s="13">
        <v>89</v>
      </c>
      <c r="B98" s="30" t="s">
        <v>1468</v>
      </c>
      <c r="C98" s="13">
        <v>2015</v>
      </c>
      <c r="D98" s="13" t="s">
        <v>13</v>
      </c>
      <c r="E98" s="15">
        <v>500</v>
      </c>
      <c r="F98" s="15">
        <v>9</v>
      </c>
      <c r="G98" s="15">
        <v>4500</v>
      </c>
      <c r="H98" s="15">
        <v>9</v>
      </c>
      <c r="I98" s="30">
        <v>4500</v>
      </c>
    </row>
    <row r="99" spans="1:9">
      <c r="A99" s="886">
        <v>90</v>
      </c>
      <c r="B99" s="30" t="s">
        <v>1469</v>
      </c>
      <c r="C99" s="13">
        <v>2015</v>
      </c>
      <c r="D99" s="13" t="s">
        <v>13</v>
      </c>
      <c r="E99" s="15">
        <v>455</v>
      </c>
      <c r="F99" s="15">
        <v>154</v>
      </c>
      <c r="G99" s="15">
        <v>70000</v>
      </c>
      <c r="H99" s="15">
        <v>154</v>
      </c>
      <c r="I99" s="30">
        <v>70000</v>
      </c>
    </row>
    <row r="100" spans="1:9">
      <c r="A100" s="13">
        <v>91</v>
      </c>
      <c r="B100" s="30" t="s">
        <v>1470</v>
      </c>
      <c r="C100" s="13">
        <v>2010</v>
      </c>
      <c r="D100" s="13" t="s">
        <v>13</v>
      </c>
      <c r="E100" s="15">
        <v>875</v>
      </c>
      <c r="F100" s="15">
        <v>15</v>
      </c>
      <c r="G100" s="15">
        <v>13125</v>
      </c>
      <c r="H100" s="15">
        <v>15</v>
      </c>
      <c r="I100" s="30">
        <v>13125</v>
      </c>
    </row>
    <row r="101" spans="1:9">
      <c r="A101" s="886">
        <v>92</v>
      </c>
      <c r="B101" s="30" t="s">
        <v>1471</v>
      </c>
      <c r="C101" s="13">
        <v>2016</v>
      </c>
      <c r="D101" s="13" t="s">
        <v>13</v>
      </c>
      <c r="E101" s="15">
        <v>300</v>
      </c>
      <c r="F101" s="15">
        <v>12</v>
      </c>
      <c r="G101" s="15">
        <v>3600</v>
      </c>
      <c r="H101" s="15">
        <v>12</v>
      </c>
      <c r="I101" s="30">
        <v>3600</v>
      </c>
    </row>
    <row r="102" spans="1:9">
      <c r="A102" s="13">
        <v>93</v>
      </c>
      <c r="B102" s="30" t="s">
        <v>1472</v>
      </c>
      <c r="C102" s="13">
        <v>2014</v>
      </c>
      <c r="D102" s="13" t="s">
        <v>13</v>
      </c>
      <c r="E102" s="15">
        <v>450</v>
      </c>
      <c r="F102" s="15">
        <v>7</v>
      </c>
      <c r="G102" s="15">
        <v>3150</v>
      </c>
      <c r="H102" s="15">
        <v>7</v>
      </c>
      <c r="I102" s="30">
        <v>3150</v>
      </c>
    </row>
    <row r="103" spans="1:9">
      <c r="A103" s="886">
        <v>94</v>
      </c>
      <c r="B103" s="30" t="s">
        <v>1473</v>
      </c>
      <c r="C103" s="13">
        <v>2010</v>
      </c>
      <c r="D103" s="13" t="s">
        <v>13</v>
      </c>
      <c r="E103" s="15">
        <v>250</v>
      </c>
      <c r="F103" s="15">
        <v>4</v>
      </c>
      <c r="G103" s="15">
        <v>1000</v>
      </c>
      <c r="H103" s="15">
        <v>4</v>
      </c>
      <c r="I103" s="30">
        <v>1000</v>
      </c>
    </row>
    <row r="104" spans="1:9">
      <c r="A104" s="13">
        <v>95</v>
      </c>
      <c r="B104" s="30" t="s">
        <v>1473</v>
      </c>
      <c r="C104" s="13">
        <v>2013</v>
      </c>
      <c r="D104" s="13" t="s">
        <v>13</v>
      </c>
      <c r="E104" s="15">
        <v>1100</v>
      </c>
      <c r="F104" s="15">
        <v>6</v>
      </c>
      <c r="G104" s="15">
        <v>6600</v>
      </c>
      <c r="H104" s="15">
        <v>6</v>
      </c>
      <c r="I104" s="30">
        <v>6600</v>
      </c>
    </row>
    <row r="105" spans="1:9">
      <c r="A105" s="886">
        <v>96</v>
      </c>
      <c r="B105" s="30" t="s">
        <v>1473</v>
      </c>
      <c r="C105" s="13">
        <v>2015</v>
      </c>
      <c r="D105" s="13" t="s">
        <v>13</v>
      </c>
      <c r="E105" s="15">
        <v>1500</v>
      </c>
      <c r="F105" s="15">
        <v>1</v>
      </c>
      <c r="G105" s="15">
        <v>1500</v>
      </c>
      <c r="H105" s="15">
        <v>1</v>
      </c>
      <c r="I105" s="30">
        <v>1500</v>
      </c>
    </row>
    <row r="106" spans="1:9">
      <c r="A106" s="13">
        <v>97</v>
      </c>
      <c r="B106" s="30" t="s">
        <v>1474</v>
      </c>
      <c r="C106" s="13">
        <v>2021</v>
      </c>
      <c r="D106" s="13" t="s">
        <v>13</v>
      </c>
      <c r="E106" s="15">
        <v>67</v>
      </c>
      <c r="F106" s="15">
        <v>140</v>
      </c>
      <c r="G106" s="15">
        <v>9380</v>
      </c>
      <c r="H106" s="15">
        <v>140</v>
      </c>
      <c r="I106" s="30">
        <v>9380</v>
      </c>
    </row>
    <row r="107" spans="1:9">
      <c r="A107" s="886">
        <v>98</v>
      </c>
      <c r="B107" s="30" t="s">
        <v>1474</v>
      </c>
      <c r="C107" s="13">
        <v>2010</v>
      </c>
      <c r="D107" s="13" t="s">
        <v>13</v>
      </c>
      <c r="E107" s="15">
        <v>145</v>
      </c>
      <c r="F107" s="15">
        <v>16</v>
      </c>
      <c r="G107" s="15">
        <v>2330</v>
      </c>
      <c r="H107" s="15">
        <v>16</v>
      </c>
      <c r="I107" s="30">
        <v>2330</v>
      </c>
    </row>
    <row r="108" spans="1:9">
      <c r="A108" s="13">
        <v>99</v>
      </c>
      <c r="B108" s="30" t="s">
        <v>1475</v>
      </c>
      <c r="C108" s="13">
        <v>2010</v>
      </c>
      <c r="D108" s="13" t="s">
        <v>13</v>
      </c>
      <c r="E108" s="15">
        <v>200</v>
      </c>
      <c r="F108" s="15">
        <v>8</v>
      </c>
      <c r="G108" s="15">
        <v>1600</v>
      </c>
      <c r="H108" s="15">
        <v>8</v>
      </c>
      <c r="I108" s="30">
        <v>1600</v>
      </c>
    </row>
    <row r="109" spans="1:9">
      <c r="A109" s="886">
        <v>100</v>
      </c>
      <c r="B109" s="30" t="s">
        <v>683</v>
      </c>
      <c r="C109" s="13">
        <v>2010</v>
      </c>
      <c r="D109" s="13" t="s">
        <v>13</v>
      </c>
      <c r="E109" s="15">
        <v>67</v>
      </c>
      <c r="F109" s="15">
        <v>31</v>
      </c>
      <c r="G109" s="15">
        <v>2077</v>
      </c>
      <c r="H109" s="15">
        <v>31</v>
      </c>
      <c r="I109" s="30">
        <v>2077</v>
      </c>
    </row>
    <row r="110" spans="1:9">
      <c r="A110" s="13">
        <v>101</v>
      </c>
      <c r="B110" s="30" t="s">
        <v>843</v>
      </c>
      <c r="C110" s="13">
        <v>2010</v>
      </c>
      <c r="D110" s="13" t="s">
        <v>13</v>
      </c>
      <c r="E110" s="15">
        <v>260</v>
      </c>
      <c r="F110" s="15">
        <v>4</v>
      </c>
      <c r="G110" s="15">
        <v>1040</v>
      </c>
      <c r="H110" s="15">
        <v>4</v>
      </c>
      <c r="I110" s="30">
        <v>1040</v>
      </c>
    </row>
    <row r="111" spans="1:9">
      <c r="A111" s="886">
        <v>102</v>
      </c>
      <c r="B111" s="29" t="s">
        <v>817</v>
      </c>
      <c r="C111" s="13">
        <v>2010</v>
      </c>
      <c r="D111" s="13" t="s">
        <v>13</v>
      </c>
      <c r="E111" s="15">
        <v>600</v>
      </c>
      <c r="F111" s="15">
        <v>6</v>
      </c>
      <c r="G111" s="15">
        <v>3600</v>
      </c>
      <c r="H111" s="15">
        <v>6</v>
      </c>
      <c r="I111" s="30">
        <v>3600</v>
      </c>
    </row>
    <row r="112" spans="1:9">
      <c r="A112" s="13">
        <v>103</v>
      </c>
      <c r="B112" s="29" t="s">
        <v>897</v>
      </c>
      <c r="C112" s="13">
        <v>2010</v>
      </c>
      <c r="D112" s="13" t="s">
        <v>13</v>
      </c>
      <c r="E112" s="15">
        <v>660</v>
      </c>
      <c r="F112" s="15">
        <v>4</v>
      </c>
      <c r="G112" s="15">
        <v>2640</v>
      </c>
      <c r="H112" s="15">
        <v>4</v>
      </c>
      <c r="I112" s="30">
        <v>2640</v>
      </c>
    </row>
    <row r="113" spans="1:9">
      <c r="A113" s="886">
        <v>104</v>
      </c>
      <c r="B113" s="29" t="s">
        <v>1476</v>
      </c>
      <c r="C113" s="13">
        <v>2010</v>
      </c>
      <c r="D113" s="13" t="s">
        <v>13</v>
      </c>
      <c r="E113" s="15">
        <v>960</v>
      </c>
      <c r="F113" s="15">
        <v>9</v>
      </c>
      <c r="G113" s="15">
        <v>8650</v>
      </c>
      <c r="H113" s="15">
        <v>9</v>
      </c>
      <c r="I113" s="30">
        <v>8650</v>
      </c>
    </row>
    <row r="114" spans="1:9">
      <c r="A114" s="13">
        <v>105</v>
      </c>
      <c r="B114" s="29" t="s">
        <v>1476</v>
      </c>
      <c r="C114" s="13">
        <v>2015</v>
      </c>
      <c r="D114" s="13" t="s">
        <v>13</v>
      </c>
      <c r="E114" s="15">
        <v>680</v>
      </c>
      <c r="F114" s="15">
        <v>5</v>
      </c>
      <c r="G114" s="15">
        <v>3400</v>
      </c>
      <c r="H114" s="15">
        <v>5</v>
      </c>
      <c r="I114" s="30">
        <v>3400</v>
      </c>
    </row>
    <row r="115" spans="1:9">
      <c r="A115" s="886">
        <v>106</v>
      </c>
      <c r="B115" s="29" t="s">
        <v>1476</v>
      </c>
      <c r="C115" s="13">
        <v>2018</v>
      </c>
      <c r="D115" s="13" t="s">
        <v>13</v>
      </c>
      <c r="E115" s="15">
        <v>1050</v>
      </c>
      <c r="F115" s="15">
        <v>4</v>
      </c>
      <c r="G115" s="15">
        <v>4200</v>
      </c>
      <c r="H115" s="15">
        <v>4</v>
      </c>
      <c r="I115" s="30">
        <v>4200</v>
      </c>
    </row>
    <row r="116" spans="1:9">
      <c r="A116" s="13">
        <v>107</v>
      </c>
      <c r="B116" s="29" t="s">
        <v>1477</v>
      </c>
      <c r="C116" s="13">
        <v>2022</v>
      </c>
      <c r="D116" s="13" t="s">
        <v>13</v>
      </c>
      <c r="E116" s="15"/>
      <c r="F116" s="15">
        <v>13</v>
      </c>
      <c r="G116" s="15"/>
      <c r="H116" s="15">
        <v>13</v>
      </c>
      <c r="I116" s="30"/>
    </row>
    <row r="117" spans="1:9">
      <c r="A117" s="886">
        <v>108</v>
      </c>
      <c r="B117" s="29" t="s">
        <v>1478</v>
      </c>
      <c r="C117" s="13">
        <v>2014</v>
      </c>
      <c r="D117" s="13" t="s">
        <v>13</v>
      </c>
      <c r="E117" s="15">
        <v>2000</v>
      </c>
      <c r="F117" s="15">
        <v>6</v>
      </c>
      <c r="G117" s="15">
        <v>12000</v>
      </c>
      <c r="H117" s="15">
        <v>6</v>
      </c>
      <c r="I117" s="30">
        <v>12000</v>
      </c>
    </row>
    <row r="118" spans="1:9">
      <c r="A118" s="13">
        <v>109</v>
      </c>
      <c r="B118" s="29" t="s">
        <v>1479</v>
      </c>
      <c r="C118" s="13">
        <v>2014</v>
      </c>
      <c r="D118" s="13" t="s">
        <v>13</v>
      </c>
      <c r="E118" s="15"/>
      <c r="F118" s="15">
        <v>31</v>
      </c>
      <c r="G118" s="15"/>
      <c r="H118" s="15">
        <v>31</v>
      </c>
      <c r="I118" s="30"/>
    </row>
    <row r="119" spans="1:9">
      <c r="A119" s="886">
        <v>110</v>
      </c>
      <c r="B119" s="29" t="s">
        <v>1480</v>
      </c>
      <c r="C119" s="13">
        <v>2015</v>
      </c>
      <c r="D119" s="13" t="s">
        <v>1481</v>
      </c>
      <c r="E119" s="15">
        <v>4500</v>
      </c>
      <c r="F119" s="15">
        <v>4</v>
      </c>
      <c r="G119" s="15">
        <v>18000</v>
      </c>
      <c r="H119" s="15">
        <v>4</v>
      </c>
      <c r="I119" s="30">
        <v>18000</v>
      </c>
    </row>
    <row r="120" spans="1:9">
      <c r="A120" s="13">
        <v>111</v>
      </c>
      <c r="B120" s="29" t="s">
        <v>1482</v>
      </c>
      <c r="C120" s="13">
        <v>2010</v>
      </c>
      <c r="D120" s="13" t="s">
        <v>13</v>
      </c>
      <c r="E120" s="15">
        <v>850</v>
      </c>
      <c r="F120" s="15">
        <v>1</v>
      </c>
      <c r="G120" s="15">
        <v>850</v>
      </c>
      <c r="H120" s="15">
        <v>1</v>
      </c>
      <c r="I120" s="30">
        <v>850</v>
      </c>
    </row>
    <row r="121" spans="1:9">
      <c r="A121" s="886">
        <v>112</v>
      </c>
      <c r="B121" s="29" t="s">
        <v>1483</v>
      </c>
      <c r="C121" s="13">
        <v>2018</v>
      </c>
      <c r="D121" s="13" t="s">
        <v>13</v>
      </c>
      <c r="E121" s="15">
        <v>650</v>
      </c>
      <c r="F121" s="15">
        <v>6</v>
      </c>
      <c r="G121" s="15">
        <v>3900</v>
      </c>
      <c r="H121" s="15">
        <v>6</v>
      </c>
      <c r="I121" s="30">
        <v>3900</v>
      </c>
    </row>
    <row r="122" spans="1:9">
      <c r="A122" s="13">
        <v>113</v>
      </c>
      <c r="B122" s="29" t="s">
        <v>1484</v>
      </c>
      <c r="C122" s="13">
        <v>2015</v>
      </c>
      <c r="D122" s="13" t="s">
        <v>13</v>
      </c>
      <c r="E122" s="15">
        <v>900</v>
      </c>
      <c r="F122" s="15">
        <v>12</v>
      </c>
      <c r="G122" s="15">
        <v>10800</v>
      </c>
      <c r="H122" s="15">
        <v>12</v>
      </c>
      <c r="I122" s="30">
        <v>10800</v>
      </c>
    </row>
    <row r="123" spans="1:9">
      <c r="A123" s="886">
        <v>114</v>
      </c>
      <c r="B123" s="29" t="s">
        <v>1480</v>
      </c>
      <c r="C123" s="13">
        <v>2020</v>
      </c>
      <c r="D123" s="13" t="s">
        <v>1485</v>
      </c>
      <c r="E123" s="15">
        <v>3000</v>
      </c>
      <c r="F123" s="15">
        <v>1</v>
      </c>
      <c r="G123" s="15">
        <v>3000</v>
      </c>
      <c r="H123" s="15">
        <v>1</v>
      </c>
      <c r="I123" s="30">
        <v>3000</v>
      </c>
    </row>
    <row r="124" spans="1:9">
      <c r="A124" s="13">
        <v>115</v>
      </c>
      <c r="B124" s="29" t="s">
        <v>1482</v>
      </c>
      <c r="C124" s="13">
        <v>2015</v>
      </c>
      <c r="D124" s="13" t="s">
        <v>13</v>
      </c>
      <c r="E124" s="15">
        <v>2500</v>
      </c>
      <c r="F124" s="15">
        <v>4</v>
      </c>
      <c r="G124" s="15">
        <v>10000</v>
      </c>
      <c r="H124" s="15">
        <v>4</v>
      </c>
      <c r="I124" s="30">
        <v>10000</v>
      </c>
    </row>
    <row r="125" spans="1:9">
      <c r="A125" s="13">
        <v>116</v>
      </c>
      <c r="B125" s="29" t="s">
        <v>1486</v>
      </c>
      <c r="C125" s="13">
        <v>2014</v>
      </c>
      <c r="D125" s="13" t="s">
        <v>13</v>
      </c>
      <c r="E125" s="15">
        <v>1500</v>
      </c>
      <c r="F125" s="15">
        <v>1</v>
      </c>
      <c r="G125" s="15">
        <v>1500</v>
      </c>
      <c r="H125" s="15">
        <v>1</v>
      </c>
      <c r="I125" s="30">
        <v>1500</v>
      </c>
    </row>
    <row r="126" spans="1:9">
      <c r="A126" s="13">
        <v>117</v>
      </c>
      <c r="B126" s="29" t="s">
        <v>1483</v>
      </c>
      <c r="C126" s="13">
        <v>2015</v>
      </c>
      <c r="D126" s="13" t="s">
        <v>13</v>
      </c>
      <c r="E126" s="15">
        <v>850</v>
      </c>
      <c r="F126" s="15">
        <v>4</v>
      </c>
      <c r="G126" s="15">
        <v>3400</v>
      </c>
      <c r="H126" s="15">
        <v>4</v>
      </c>
      <c r="I126" s="30">
        <v>3400</v>
      </c>
    </row>
    <row r="127" spans="1:9">
      <c r="A127" s="13">
        <v>118</v>
      </c>
      <c r="B127" s="29" t="s">
        <v>626</v>
      </c>
      <c r="C127" s="13">
        <v>2015</v>
      </c>
      <c r="D127" s="13" t="s">
        <v>13</v>
      </c>
      <c r="E127" s="15">
        <v>2400</v>
      </c>
      <c r="F127" s="15">
        <v>3</v>
      </c>
      <c r="G127" s="15">
        <v>7200</v>
      </c>
      <c r="H127" s="15">
        <v>3</v>
      </c>
      <c r="I127" s="30">
        <v>7200</v>
      </c>
    </row>
    <row r="128" spans="1:9">
      <c r="A128" s="13">
        <v>119</v>
      </c>
      <c r="B128" s="29" t="s">
        <v>1487</v>
      </c>
      <c r="C128" s="13">
        <v>2019</v>
      </c>
      <c r="D128" s="13" t="s">
        <v>13</v>
      </c>
      <c r="E128" s="15">
        <v>400</v>
      </c>
      <c r="F128" s="15">
        <v>12</v>
      </c>
      <c r="G128" s="15">
        <v>4800</v>
      </c>
      <c r="H128" s="15">
        <v>12</v>
      </c>
      <c r="I128" s="30">
        <v>4800</v>
      </c>
    </row>
    <row r="129" spans="1:9">
      <c r="A129" s="886">
        <v>120</v>
      </c>
      <c r="B129" s="29" t="s">
        <v>1488</v>
      </c>
      <c r="C129" s="13">
        <v>2020</v>
      </c>
      <c r="D129" s="13" t="s">
        <v>13</v>
      </c>
      <c r="E129" s="15">
        <v>5400</v>
      </c>
      <c r="F129" s="15">
        <v>5</v>
      </c>
      <c r="G129" s="15">
        <v>27000</v>
      </c>
      <c r="H129" s="15">
        <v>5</v>
      </c>
      <c r="I129" s="30">
        <v>27000</v>
      </c>
    </row>
    <row r="130" spans="1:9">
      <c r="A130" s="13">
        <v>121</v>
      </c>
      <c r="B130" s="29" t="s">
        <v>1489</v>
      </c>
      <c r="C130" s="13">
        <v>2020</v>
      </c>
      <c r="D130" s="13" t="s">
        <v>13</v>
      </c>
      <c r="E130" s="15">
        <v>1035</v>
      </c>
      <c r="F130" s="15">
        <v>4</v>
      </c>
      <c r="G130" s="15">
        <v>4140</v>
      </c>
      <c r="H130" s="15">
        <v>4</v>
      </c>
      <c r="I130" s="30">
        <v>4140</v>
      </c>
    </row>
    <row r="131" spans="1:9">
      <c r="A131" s="886">
        <v>122</v>
      </c>
      <c r="B131" s="29" t="s">
        <v>1490</v>
      </c>
      <c r="C131" s="13">
        <v>2020</v>
      </c>
      <c r="D131" s="13" t="s">
        <v>13</v>
      </c>
      <c r="E131" s="15">
        <v>1400</v>
      </c>
      <c r="F131" s="15">
        <v>5</v>
      </c>
      <c r="G131" s="15">
        <v>7000</v>
      </c>
      <c r="H131" s="15">
        <v>5</v>
      </c>
      <c r="I131" s="30">
        <v>7000</v>
      </c>
    </row>
    <row r="132" spans="1:9">
      <c r="A132" s="13">
        <v>123</v>
      </c>
      <c r="B132" s="29" t="s">
        <v>1491</v>
      </c>
      <c r="C132" s="13">
        <v>2020</v>
      </c>
      <c r="D132" s="13" t="s">
        <v>13</v>
      </c>
      <c r="E132" s="15">
        <v>2200</v>
      </c>
      <c r="F132" s="15">
        <v>5</v>
      </c>
      <c r="G132" s="15">
        <v>11000</v>
      </c>
      <c r="H132" s="15">
        <v>5</v>
      </c>
      <c r="I132" s="30">
        <v>11000</v>
      </c>
    </row>
    <row r="133" spans="1:9">
      <c r="A133" s="13">
        <v>124</v>
      </c>
      <c r="B133" s="29" t="s">
        <v>1492</v>
      </c>
      <c r="C133" s="13">
        <v>2022</v>
      </c>
      <c r="D133" s="13" t="s">
        <v>13</v>
      </c>
      <c r="E133" s="15">
        <v>1500</v>
      </c>
      <c r="F133" s="15">
        <v>5</v>
      </c>
      <c r="G133" s="15">
        <v>7500</v>
      </c>
      <c r="H133" s="15">
        <v>5</v>
      </c>
      <c r="I133" s="30">
        <v>7500</v>
      </c>
    </row>
    <row r="134" spans="1:9">
      <c r="A134" s="886">
        <v>125</v>
      </c>
      <c r="B134" s="29" t="s">
        <v>1493</v>
      </c>
      <c r="C134" s="13">
        <v>2022</v>
      </c>
      <c r="D134" s="13" t="s">
        <v>13</v>
      </c>
      <c r="E134" s="15">
        <v>550</v>
      </c>
      <c r="F134" s="15">
        <v>4</v>
      </c>
      <c r="G134" s="15">
        <v>2200</v>
      </c>
      <c r="H134" s="15">
        <v>4</v>
      </c>
      <c r="I134" s="30">
        <v>2200</v>
      </c>
    </row>
    <row r="135" spans="1:9">
      <c r="A135" s="886">
        <v>126</v>
      </c>
      <c r="B135" s="29" t="s">
        <v>709</v>
      </c>
      <c r="C135" s="13">
        <v>2010</v>
      </c>
      <c r="D135" s="13" t="s">
        <v>13</v>
      </c>
      <c r="E135" s="15"/>
      <c r="F135" s="15">
        <v>2</v>
      </c>
      <c r="G135" s="15"/>
      <c r="H135" s="15">
        <v>2</v>
      </c>
      <c r="I135" s="30"/>
    </row>
    <row r="136" spans="1:9">
      <c r="A136" s="13">
        <v>127</v>
      </c>
      <c r="B136" s="29" t="s">
        <v>1078</v>
      </c>
      <c r="C136" s="13">
        <v>2010</v>
      </c>
      <c r="D136" s="13" t="s">
        <v>13</v>
      </c>
      <c r="E136" s="15">
        <v>150</v>
      </c>
      <c r="F136" s="15">
        <v>2</v>
      </c>
      <c r="G136" s="15">
        <v>300</v>
      </c>
      <c r="H136" s="15">
        <v>2</v>
      </c>
      <c r="I136" s="30">
        <v>300</v>
      </c>
    </row>
    <row r="137" spans="1:9">
      <c r="A137" s="886">
        <v>128</v>
      </c>
      <c r="B137" s="29" t="s">
        <v>1494</v>
      </c>
      <c r="C137" s="13">
        <v>2010</v>
      </c>
      <c r="D137" s="13" t="s">
        <v>13</v>
      </c>
      <c r="E137" s="15"/>
      <c r="F137" s="15">
        <v>5</v>
      </c>
      <c r="G137" s="15"/>
      <c r="H137" s="15">
        <v>5</v>
      </c>
      <c r="I137" s="30"/>
    </row>
    <row r="138" spans="1:9">
      <c r="A138" s="13">
        <v>129</v>
      </c>
      <c r="B138" s="29" t="s">
        <v>709</v>
      </c>
      <c r="C138" s="13">
        <v>2022</v>
      </c>
      <c r="D138" s="13" t="s">
        <v>13</v>
      </c>
      <c r="E138" s="15">
        <v>4500</v>
      </c>
      <c r="F138" s="15">
        <v>4</v>
      </c>
      <c r="G138" s="15">
        <v>18000</v>
      </c>
      <c r="H138" s="15">
        <v>4</v>
      </c>
      <c r="I138" s="30">
        <v>18000</v>
      </c>
    </row>
    <row r="139" spans="1:9">
      <c r="A139" s="886">
        <v>130</v>
      </c>
      <c r="B139" s="29" t="s">
        <v>1491</v>
      </c>
      <c r="C139" s="13">
        <v>2015</v>
      </c>
      <c r="D139" s="13" t="s">
        <v>13</v>
      </c>
      <c r="E139" s="15">
        <v>2500</v>
      </c>
      <c r="F139" s="15">
        <v>3</v>
      </c>
      <c r="G139" s="15">
        <v>7500</v>
      </c>
      <c r="H139" s="15">
        <v>3</v>
      </c>
      <c r="I139" s="30">
        <v>7500</v>
      </c>
    </row>
    <row r="140" spans="1:9">
      <c r="A140" s="13">
        <v>131</v>
      </c>
      <c r="B140" s="29" t="s">
        <v>1493</v>
      </c>
      <c r="C140" s="13">
        <v>2016</v>
      </c>
      <c r="D140" s="13" t="s">
        <v>13</v>
      </c>
      <c r="E140" s="15">
        <v>500</v>
      </c>
      <c r="F140" s="15">
        <v>5</v>
      </c>
      <c r="G140" s="15">
        <v>2500</v>
      </c>
      <c r="H140" s="15">
        <v>5</v>
      </c>
      <c r="I140" s="30">
        <v>2500</v>
      </c>
    </row>
    <row r="141" spans="1:9">
      <c r="A141" s="13">
        <v>132</v>
      </c>
      <c r="B141" s="30" t="s">
        <v>124</v>
      </c>
      <c r="C141" s="13">
        <v>2021</v>
      </c>
      <c r="D141" s="13" t="s">
        <v>13</v>
      </c>
      <c r="E141" s="15">
        <v>560</v>
      </c>
      <c r="F141" s="15">
        <v>7</v>
      </c>
      <c r="G141" s="15">
        <v>3920</v>
      </c>
      <c r="H141" s="15">
        <v>7</v>
      </c>
      <c r="I141" s="30">
        <v>3920</v>
      </c>
    </row>
    <row r="142" spans="1:9">
      <c r="A142" s="886">
        <v>133</v>
      </c>
      <c r="B142" s="30" t="s">
        <v>1495</v>
      </c>
      <c r="C142" s="13">
        <v>2022</v>
      </c>
      <c r="D142" s="13" t="s">
        <v>13</v>
      </c>
      <c r="E142" s="15">
        <v>800</v>
      </c>
      <c r="F142" s="15">
        <v>30</v>
      </c>
      <c r="G142" s="15">
        <v>24000</v>
      </c>
      <c r="H142" s="15">
        <v>30</v>
      </c>
      <c r="I142" s="30">
        <v>24000</v>
      </c>
    </row>
    <row r="143" spans="1:9">
      <c r="A143" s="13">
        <v>134</v>
      </c>
      <c r="B143" s="30" t="s">
        <v>1496</v>
      </c>
      <c r="C143" s="13">
        <v>2010</v>
      </c>
      <c r="D143" s="13" t="s">
        <v>13</v>
      </c>
      <c r="E143" s="15">
        <v>2500</v>
      </c>
      <c r="F143" s="15">
        <v>2</v>
      </c>
      <c r="G143" s="15">
        <v>5000</v>
      </c>
      <c r="H143" s="15">
        <v>2</v>
      </c>
      <c r="I143" s="30">
        <v>5000</v>
      </c>
    </row>
    <row r="144" spans="1:9">
      <c r="A144" s="886">
        <v>135</v>
      </c>
      <c r="B144" s="30" t="s">
        <v>1497</v>
      </c>
      <c r="C144" s="13">
        <v>2022</v>
      </c>
      <c r="D144" s="13" t="s">
        <v>13</v>
      </c>
      <c r="E144" s="15">
        <v>1500</v>
      </c>
      <c r="F144" s="15">
        <v>1</v>
      </c>
      <c r="G144" s="15">
        <v>1500</v>
      </c>
      <c r="H144" s="15">
        <v>1</v>
      </c>
      <c r="I144" s="30">
        <v>1500</v>
      </c>
    </row>
    <row r="145" spans="1:9">
      <c r="A145" s="13">
        <v>136</v>
      </c>
      <c r="B145" s="30" t="s">
        <v>1498</v>
      </c>
      <c r="C145" s="13">
        <v>2021</v>
      </c>
      <c r="D145" s="13" t="s">
        <v>13</v>
      </c>
      <c r="E145" s="15">
        <v>35000</v>
      </c>
      <c r="F145" s="15">
        <v>1</v>
      </c>
      <c r="G145" s="15">
        <v>35000</v>
      </c>
      <c r="H145" s="15">
        <v>1</v>
      </c>
      <c r="I145" s="30">
        <v>35000</v>
      </c>
    </row>
    <row r="146" spans="1:9">
      <c r="A146" s="886">
        <v>137</v>
      </c>
      <c r="B146" s="30" t="s">
        <v>1461</v>
      </c>
      <c r="C146" s="13">
        <v>2021</v>
      </c>
      <c r="D146" s="13" t="s">
        <v>13</v>
      </c>
      <c r="E146" s="15">
        <v>1350</v>
      </c>
      <c r="F146" s="15">
        <v>2</v>
      </c>
      <c r="G146" s="15">
        <v>2700</v>
      </c>
      <c r="H146" s="15">
        <v>2</v>
      </c>
      <c r="I146" s="30">
        <v>2700</v>
      </c>
    </row>
    <row r="147" spans="1:9">
      <c r="A147" s="13">
        <v>138</v>
      </c>
      <c r="B147" s="30" t="s">
        <v>1499</v>
      </c>
      <c r="C147" s="13">
        <v>2015</v>
      </c>
      <c r="D147" s="13" t="s">
        <v>13</v>
      </c>
      <c r="E147" s="15">
        <v>9000</v>
      </c>
      <c r="F147" s="15">
        <v>1</v>
      </c>
      <c r="G147" s="15">
        <v>9000</v>
      </c>
      <c r="H147" s="15">
        <v>1</v>
      </c>
      <c r="I147" s="30">
        <v>9000</v>
      </c>
    </row>
    <row r="148" spans="1:9">
      <c r="A148" s="886">
        <v>139</v>
      </c>
      <c r="B148" s="30" t="s">
        <v>1500</v>
      </c>
      <c r="C148" s="13">
        <v>2010</v>
      </c>
      <c r="D148" s="13" t="s">
        <v>13</v>
      </c>
      <c r="E148" s="15"/>
      <c r="F148" s="15">
        <v>3</v>
      </c>
      <c r="G148" s="15"/>
      <c r="H148" s="15">
        <v>3</v>
      </c>
      <c r="I148" s="30"/>
    </row>
    <row r="149" spans="1:9">
      <c r="A149" s="13">
        <v>140</v>
      </c>
      <c r="B149" s="30" t="s">
        <v>578</v>
      </c>
      <c r="C149" s="13">
        <v>2019</v>
      </c>
      <c r="D149" s="13" t="s">
        <v>13</v>
      </c>
      <c r="E149" s="15">
        <v>2700</v>
      </c>
      <c r="F149" s="15">
        <v>1</v>
      </c>
      <c r="G149" s="15">
        <v>2700</v>
      </c>
      <c r="H149" s="15">
        <v>1</v>
      </c>
      <c r="I149" s="30">
        <v>2700</v>
      </c>
    </row>
    <row r="150" spans="1:9">
      <c r="A150" s="13">
        <v>141</v>
      </c>
      <c r="B150" s="30" t="s">
        <v>1501</v>
      </c>
      <c r="C150" s="13">
        <v>2015</v>
      </c>
      <c r="D150" s="13" t="s">
        <v>13</v>
      </c>
      <c r="E150" s="15">
        <v>4500</v>
      </c>
      <c r="F150" s="15">
        <v>3</v>
      </c>
      <c r="G150" s="15">
        <v>13500</v>
      </c>
      <c r="H150" s="15">
        <v>3</v>
      </c>
      <c r="I150" s="30">
        <v>13500</v>
      </c>
    </row>
    <row r="151" spans="1:9">
      <c r="A151" s="886">
        <v>142</v>
      </c>
      <c r="B151" s="30" t="s">
        <v>1502</v>
      </c>
      <c r="C151" s="13">
        <v>2018</v>
      </c>
      <c r="D151" s="13" t="s">
        <v>13</v>
      </c>
      <c r="E151" s="15">
        <v>3000</v>
      </c>
      <c r="F151" s="15">
        <v>4</v>
      </c>
      <c r="G151" s="15">
        <v>12000</v>
      </c>
      <c r="H151" s="15">
        <v>4</v>
      </c>
      <c r="I151" s="30">
        <v>12000</v>
      </c>
    </row>
    <row r="152" spans="1:9">
      <c r="A152" s="13">
        <v>143</v>
      </c>
      <c r="B152" s="30" t="s">
        <v>1503</v>
      </c>
      <c r="C152" s="13">
        <v>2015</v>
      </c>
      <c r="D152" s="13" t="s">
        <v>1485</v>
      </c>
      <c r="E152" s="15">
        <v>4000</v>
      </c>
      <c r="F152" s="15">
        <v>3</v>
      </c>
      <c r="G152" s="15">
        <v>12000</v>
      </c>
      <c r="H152" s="15">
        <v>3</v>
      </c>
      <c r="I152" s="30">
        <v>12000</v>
      </c>
    </row>
    <row r="153" spans="1:9">
      <c r="A153" s="886">
        <v>144</v>
      </c>
      <c r="B153" s="30" t="s">
        <v>1504</v>
      </c>
      <c r="C153" s="13">
        <v>2015</v>
      </c>
      <c r="D153" s="13" t="s">
        <v>1485</v>
      </c>
      <c r="E153" s="15">
        <v>2500</v>
      </c>
      <c r="F153" s="15">
        <v>4</v>
      </c>
      <c r="G153" s="15">
        <v>10000</v>
      </c>
      <c r="H153" s="15">
        <v>4</v>
      </c>
      <c r="I153" s="30">
        <v>10000</v>
      </c>
    </row>
    <row r="154" spans="1:9">
      <c r="A154" s="13">
        <v>145</v>
      </c>
      <c r="B154" s="30" t="s">
        <v>1505</v>
      </c>
      <c r="C154" s="13">
        <v>2015</v>
      </c>
      <c r="D154" s="13" t="s">
        <v>13</v>
      </c>
      <c r="E154" s="15">
        <v>4000</v>
      </c>
      <c r="F154" s="15">
        <v>3</v>
      </c>
      <c r="G154" s="15">
        <v>12000</v>
      </c>
      <c r="H154" s="15">
        <v>3</v>
      </c>
      <c r="I154" s="30">
        <v>12000</v>
      </c>
    </row>
    <row r="155" spans="1:9">
      <c r="A155" s="13">
        <v>146</v>
      </c>
      <c r="B155" s="889" t="s">
        <v>1506</v>
      </c>
      <c r="C155" s="307">
        <v>2015</v>
      </c>
      <c r="D155" s="13" t="s">
        <v>13</v>
      </c>
      <c r="E155" s="308">
        <v>3500</v>
      </c>
      <c r="F155" s="308">
        <v>5</v>
      </c>
      <c r="G155" s="308">
        <v>17500</v>
      </c>
      <c r="H155" s="308">
        <v>5</v>
      </c>
      <c r="I155" s="308">
        <v>17500</v>
      </c>
    </row>
    <row r="156" spans="1:9">
      <c r="A156" s="886">
        <v>147</v>
      </c>
      <c r="B156" s="30" t="s">
        <v>1507</v>
      </c>
      <c r="C156" s="13">
        <v>2016</v>
      </c>
      <c r="D156" s="13" t="s">
        <v>13</v>
      </c>
      <c r="E156" s="15">
        <v>3850</v>
      </c>
      <c r="F156" s="15">
        <v>2</v>
      </c>
      <c r="G156" s="15">
        <v>7700</v>
      </c>
      <c r="H156" s="15">
        <v>2</v>
      </c>
      <c r="I156" s="30">
        <v>7700</v>
      </c>
    </row>
    <row r="157" spans="1:9">
      <c r="A157" s="13">
        <v>148</v>
      </c>
      <c r="B157" s="30" t="s">
        <v>1508</v>
      </c>
      <c r="C157" s="13">
        <v>2015</v>
      </c>
      <c r="D157" s="13" t="s">
        <v>13</v>
      </c>
      <c r="E157" s="15">
        <v>12000</v>
      </c>
      <c r="F157" s="15">
        <v>5</v>
      </c>
      <c r="G157" s="15">
        <v>60000</v>
      </c>
      <c r="H157" s="15">
        <v>5</v>
      </c>
      <c r="I157" s="30">
        <v>60000</v>
      </c>
    </row>
    <row r="158" spans="1:9">
      <c r="A158" s="886">
        <v>149</v>
      </c>
      <c r="B158" s="30" t="s">
        <v>1509</v>
      </c>
      <c r="C158" s="13">
        <v>2020</v>
      </c>
      <c r="D158" s="13" t="s">
        <v>13</v>
      </c>
      <c r="E158" s="15">
        <v>2230</v>
      </c>
      <c r="F158" s="15">
        <v>2</v>
      </c>
      <c r="G158" s="15">
        <v>4460</v>
      </c>
      <c r="H158" s="15">
        <v>2</v>
      </c>
      <c r="I158" s="30">
        <v>4460</v>
      </c>
    </row>
    <row r="159" spans="1:9">
      <c r="A159" s="13">
        <v>150</v>
      </c>
      <c r="B159" s="30" t="s">
        <v>626</v>
      </c>
      <c r="C159" s="13">
        <v>2010</v>
      </c>
      <c r="D159" s="13" t="s">
        <v>13</v>
      </c>
      <c r="E159" s="15">
        <v>3500</v>
      </c>
      <c r="F159" s="15">
        <v>2</v>
      </c>
      <c r="G159" s="15">
        <v>3500</v>
      </c>
      <c r="H159" s="15">
        <v>2</v>
      </c>
      <c r="I159" s="30">
        <v>3500</v>
      </c>
    </row>
    <row r="160" spans="1:9">
      <c r="A160" s="886">
        <v>151</v>
      </c>
      <c r="B160" s="30" t="s">
        <v>626</v>
      </c>
      <c r="C160" s="13">
        <v>2021</v>
      </c>
      <c r="D160" s="13" t="s">
        <v>13</v>
      </c>
      <c r="E160" s="15">
        <v>6500</v>
      </c>
      <c r="F160" s="15">
        <v>1</v>
      </c>
      <c r="G160" s="15">
        <v>6500</v>
      </c>
      <c r="H160" s="15">
        <v>1</v>
      </c>
      <c r="I160" s="30">
        <v>6500</v>
      </c>
    </row>
    <row r="161" spans="1:9">
      <c r="A161" s="13">
        <v>152</v>
      </c>
      <c r="B161" s="30" t="s">
        <v>1477</v>
      </c>
      <c r="C161" s="13">
        <v>2022</v>
      </c>
      <c r="D161" s="13" t="s">
        <v>13</v>
      </c>
      <c r="E161" s="15">
        <v>15000</v>
      </c>
      <c r="F161" s="15">
        <v>1</v>
      </c>
      <c r="G161" s="15">
        <v>15000</v>
      </c>
      <c r="H161" s="15">
        <v>1</v>
      </c>
      <c r="I161" s="30">
        <v>15000</v>
      </c>
    </row>
    <row r="162" spans="1:9">
      <c r="A162" s="886">
        <v>153</v>
      </c>
      <c r="B162" s="30" t="s">
        <v>1510</v>
      </c>
      <c r="C162" s="13">
        <v>2022</v>
      </c>
      <c r="D162" s="13" t="s">
        <v>13</v>
      </c>
      <c r="E162" s="15">
        <v>30000</v>
      </c>
      <c r="F162" s="15">
        <v>1</v>
      </c>
      <c r="G162" s="15">
        <v>30000</v>
      </c>
      <c r="H162" s="15">
        <v>1</v>
      </c>
      <c r="I162" s="30">
        <v>30000</v>
      </c>
    </row>
    <row r="163" spans="1:9">
      <c r="A163" s="13">
        <v>154</v>
      </c>
      <c r="B163" s="30" t="s">
        <v>1511</v>
      </c>
      <c r="C163" s="13">
        <v>2016</v>
      </c>
      <c r="D163" s="13" t="s">
        <v>13</v>
      </c>
      <c r="E163" s="15">
        <v>18000</v>
      </c>
      <c r="F163" s="15">
        <v>1</v>
      </c>
      <c r="G163" s="15">
        <v>18000</v>
      </c>
      <c r="H163" s="15">
        <v>1</v>
      </c>
      <c r="I163" s="30">
        <v>18000</v>
      </c>
    </row>
    <row r="164" spans="1:9">
      <c r="A164" s="886">
        <v>155</v>
      </c>
      <c r="B164" s="30" t="s">
        <v>1512</v>
      </c>
      <c r="C164" s="13">
        <v>2015</v>
      </c>
      <c r="D164" s="13" t="s">
        <v>13</v>
      </c>
      <c r="E164" s="15">
        <v>2200</v>
      </c>
      <c r="F164" s="15">
        <v>3</v>
      </c>
      <c r="G164" s="15">
        <v>6600</v>
      </c>
      <c r="H164" s="15">
        <v>3</v>
      </c>
      <c r="I164" s="30">
        <v>6600</v>
      </c>
    </row>
    <row r="165" spans="1:9">
      <c r="A165" s="13">
        <v>156</v>
      </c>
      <c r="B165" s="30" t="s">
        <v>1497</v>
      </c>
      <c r="C165" s="13">
        <v>2022</v>
      </c>
      <c r="D165" s="13" t="s">
        <v>13</v>
      </c>
      <c r="E165" s="15">
        <v>1500</v>
      </c>
      <c r="F165" s="15">
        <v>1</v>
      </c>
      <c r="G165" s="15">
        <v>1500</v>
      </c>
      <c r="H165" s="15">
        <v>1</v>
      </c>
      <c r="I165" s="30">
        <v>1500</v>
      </c>
    </row>
    <row r="166" spans="1:9">
      <c r="A166" s="886">
        <v>157</v>
      </c>
      <c r="B166" s="30" t="s">
        <v>1513</v>
      </c>
      <c r="C166" s="13">
        <v>2016</v>
      </c>
      <c r="D166" s="13" t="s">
        <v>13</v>
      </c>
      <c r="E166" s="15">
        <v>3200</v>
      </c>
      <c r="F166" s="15">
        <v>1</v>
      </c>
      <c r="G166" s="15">
        <v>3200</v>
      </c>
      <c r="H166" s="15">
        <v>1</v>
      </c>
      <c r="I166" s="30">
        <v>3200</v>
      </c>
    </row>
    <row r="167" spans="1:9">
      <c r="A167" s="13">
        <v>158</v>
      </c>
      <c r="B167" s="30" t="s">
        <v>1514</v>
      </c>
      <c r="C167" s="13">
        <v>2014</v>
      </c>
      <c r="D167" s="13" t="s">
        <v>13</v>
      </c>
      <c r="E167" s="15">
        <v>41000</v>
      </c>
      <c r="F167" s="15">
        <v>1</v>
      </c>
      <c r="G167" s="15">
        <v>41000</v>
      </c>
      <c r="H167" s="15">
        <v>1</v>
      </c>
      <c r="I167" s="30">
        <v>41000</v>
      </c>
    </row>
    <row r="168" spans="1:9">
      <c r="A168" s="886">
        <v>159</v>
      </c>
      <c r="B168" s="30" t="s">
        <v>1427</v>
      </c>
      <c r="C168" s="13">
        <v>2010</v>
      </c>
      <c r="D168" s="13" t="s">
        <v>13</v>
      </c>
      <c r="E168" s="15">
        <v>40000</v>
      </c>
      <c r="F168" s="15">
        <v>1</v>
      </c>
      <c r="G168" s="15">
        <v>40000</v>
      </c>
      <c r="H168" s="15">
        <v>1</v>
      </c>
      <c r="I168" s="30">
        <v>40000</v>
      </c>
    </row>
    <row r="169" spans="1:9">
      <c r="A169" s="13">
        <v>160</v>
      </c>
      <c r="B169" s="30" t="s">
        <v>1515</v>
      </c>
      <c r="C169" s="13">
        <v>2015</v>
      </c>
      <c r="D169" s="13" t="s">
        <v>13</v>
      </c>
      <c r="E169" s="15">
        <v>3800</v>
      </c>
      <c r="F169" s="15">
        <v>1</v>
      </c>
      <c r="G169" s="15">
        <v>3800</v>
      </c>
      <c r="H169" s="15">
        <v>1</v>
      </c>
      <c r="I169" s="30">
        <v>3800</v>
      </c>
    </row>
    <row r="170" spans="1:9">
      <c r="A170" s="886">
        <v>161</v>
      </c>
      <c r="B170" s="30" t="s">
        <v>1516</v>
      </c>
      <c r="C170" s="13">
        <v>2015</v>
      </c>
      <c r="D170" s="13" t="s">
        <v>13</v>
      </c>
      <c r="E170" s="15">
        <v>1200</v>
      </c>
      <c r="F170" s="15">
        <v>1</v>
      </c>
      <c r="G170" s="15">
        <v>1200</v>
      </c>
      <c r="H170" s="15">
        <v>1</v>
      </c>
      <c r="I170" s="30">
        <v>1200</v>
      </c>
    </row>
    <row r="171" spans="1:9">
      <c r="A171" s="13">
        <v>162</v>
      </c>
      <c r="B171" s="30" t="s">
        <v>1517</v>
      </c>
      <c r="C171" s="13">
        <v>2015</v>
      </c>
      <c r="D171" s="13" t="s">
        <v>13</v>
      </c>
      <c r="E171" s="15">
        <v>1200</v>
      </c>
      <c r="F171" s="15">
        <v>1</v>
      </c>
      <c r="G171" s="15">
        <v>1200</v>
      </c>
      <c r="H171" s="15">
        <v>1</v>
      </c>
      <c r="I171" s="30">
        <v>1200</v>
      </c>
    </row>
    <row r="172" spans="1:9">
      <c r="A172" s="886">
        <v>163</v>
      </c>
      <c r="B172" s="29" t="s">
        <v>1518</v>
      </c>
      <c r="C172" s="13">
        <v>2015</v>
      </c>
      <c r="D172" s="13" t="s">
        <v>13</v>
      </c>
      <c r="E172" s="15">
        <v>900</v>
      </c>
      <c r="F172" s="15">
        <v>1</v>
      </c>
      <c r="G172" s="15">
        <v>900</v>
      </c>
      <c r="H172" s="15">
        <v>1</v>
      </c>
      <c r="I172" s="30">
        <v>900</v>
      </c>
    </row>
    <row r="173" spans="1:9">
      <c r="A173" s="13">
        <v>164</v>
      </c>
      <c r="B173" s="29" t="s">
        <v>1519</v>
      </c>
      <c r="C173" s="13">
        <v>2015</v>
      </c>
      <c r="D173" s="13" t="s">
        <v>13</v>
      </c>
      <c r="E173" s="15">
        <v>2200</v>
      </c>
      <c r="F173" s="15">
        <v>1</v>
      </c>
      <c r="G173" s="15">
        <v>2200</v>
      </c>
      <c r="H173" s="15">
        <v>1</v>
      </c>
      <c r="I173" s="30">
        <v>2200</v>
      </c>
    </row>
    <row r="174" spans="1:9">
      <c r="A174" s="886">
        <v>165</v>
      </c>
      <c r="B174" s="29" t="s">
        <v>1520</v>
      </c>
      <c r="C174" s="13">
        <v>2013</v>
      </c>
      <c r="D174" s="13" t="s">
        <v>13</v>
      </c>
      <c r="E174" s="15">
        <v>2000</v>
      </c>
      <c r="F174" s="15">
        <v>1</v>
      </c>
      <c r="G174" s="15">
        <v>2000</v>
      </c>
      <c r="H174" s="15">
        <v>1</v>
      </c>
      <c r="I174" s="30">
        <v>2000</v>
      </c>
    </row>
    <row r="175" spans="1:9">
      <c r="A175" s="13">
        <v>166</v>
      </c>
      <c r="B175" s="29" t="s">
        <v>1521</v>
      </c>
      <c r="C175" s="13">
        <v>2013</v>
      </c>
      <c r="D175" s="13" t="s">
        <v>13</v>
      </c>
      <c r="E175" s="15">
        <v>2500</v>
      </c>
      <c r="F175" s="15">
        <v>1</v>
      </c>
      <c r="G175" s="15">
        <v>2500</v>
      </c>
      <c r="H175" s="15">
        <v>1</v>
      </c>
      <c r="I175" s="30">
        <v>2500</v>
      </c>
    </row>
    <row r="176" spans="1:9">
      <c r="A176" s="886">
        <v>167</v>
      </c>
      <c r="B176" s="29" t="s">
        <v>1522</v>
      </c>
      <c r="C176" s="13">
        <v>2013</v>
      </c>
      <c r="D176" s="13" t="s">
        <v>13</v>
      </c>
      <c r="E176" s="15">
        <v>4000</v>
      </c>
      <c r="F176" s="15">
        <v>1</v>
      </c>
      <c r="G176" s="15">
        <v>4000</v>
      </c>
      <c r="H176" s="15">
        <v>1</v>
      </c>
      <c r="I176" s="30">
        <v>4000</v>
      </c>
    </row>
    <row r="177" spans="1:9">
      <c r="A177" s="13">
        <v>168</v>
      </c>
      <c r="B177" s="29" t="s">
        <v>1523</v>
      </c>
      <c r="C177" s="13">
        <v>2013</v>
      </c>
      <c r="D177" s="13" t="s">
        <v>13</v>
      </c>
      <c r="E177" s="15">
        <v>3100</v>
      </c>
      <c r="F177" s="15">
        <v>1</v>
      </c>
      <c r="G177" s="15">
        <v>3100</v>
      </c>
      <c r="H177" s="15">
        <v>1</v>
      </c>
      <c r="I177" s="30">
        <v>3100</v>
      </c>
    </row>
    <row r="178" spans="1:9">
      <c r="A178" s="886">
        <v>169</v>
      </c>
      <c r="B178" s="29" t="s">
        <v>1524</v>
      </c>
      <c r="C178" s="13">
        <v>2013</v>
      </c>
      <c r="D178" s="13" t="s">
        <v>13</v>
      </c>
      <c r="E178" s="15">
        <v>4000</v>
      </c>
      <c r="F178" s="15">
        <v>1</v>
      </c>
      <c r="G178" s="15">
        <v>4000</v>
      </c>
      <c r="H178" s="15">
        <v>1</v>
      </c>
      <c r="I178" s="30">
        <v>4000</v>
      </c>
    </row>
    <row r="179" spans="1:9">
      <c r="A179" s="13">
        <v>170</v>
      </c>
      <c r="B179" s="29" t="s">
        <v>1525</v>
      </c>
      <c r="C179" s="13">
        <v>2015</v>
      </c>
      <c r="D179" s="13" t="s">
        <v>189</v>
      </c>
      <c r="E179" s="15">
        <v>450</v>
      </c>
      <c r="F179" s="15">
        <v>50</v>
      </c>
      <c r="G179" s="15">
        <v>22500</v>
      </c>
      <c r="H179" s="15">
        <v>50</v>
      </c>
      <c r="I179" s="30">
        <v>22500</v>
      </c>
    </row>
    <row r="180" spans="1:9">
      <c r="A180" s="886">
        <v>171</v>
      </c>
      <c r="B180" s="29" t="s">
        <v>1469</v>
      </c>
      <c r="C180" s="13">
        <v>2013</v>
      </c>
      <c r="D180" s="13" t="s">
        <v>13</v>
      </c>
      <c r="E180" s="15">
        <v>700</v>
      </c>
      <c r="F180" s="15">
        <v>1</v>
      </c>
      <c r="G180" s="15">
        <v>700</v>
      </c>
      <c r="H180" s="15">
        <v>1</v>
      </c>
      <c r="I180" s="30">
        <v>700</v>
      </c>
    </row>
    <row r="181" spans="1:9">
      <c r="A181" s="13">
        <v>172</v>
      </c>
      <c r="B181" s="29" t="s">
        <v>1526</v>
      </c>
      <c r="C181" s="13">
        <v>2020</v>
      </c>
      <c r="D181" s="13" t="s">
        <v>13</v>
      </c>
      <c r="E181" s="15">
        <v>2000</v>
      </c>
      <c r="F181" s="15">
        <v>4</v>
      </c>
      <c r="G181" s="15">
        <v>8000</v>
      </c>
      <c r="H181" s="15">
        <v>4</v>
      </c>
      <c r="I181" s="30">
        <v>8000</v>
      </c>
    </row>
    <row r="182" spans="1:9">
      <c r="A182" s="886">
        <v>173</v>
      </c>
      <c r="B182" s="29" t="s">
        <v>1527</v>
      </c>
      <c r="C182" s="13">
        <v>2010</v>
      </c>
      <c r="D182" s="13" t="s">
        <v>13</v>
      </c>
      <c r="E182" s="15">
        <v>1333</v>
      </c>
      <c r="F182" s="15">
        <v>2</v>
      </c>
      <c r="G182" s="15">
        <v>2666</v>
      </c>
      <c r="H182" s="15">
        <v>2</v>
      </c>
      <c r="I182" s="30">
        <v>2666</v>
      </c>
    </row>
    <row r="183" spans="1:9">
      <c r="A183" s="13">
        <v>174</v>
      </c>
      <c r="B183" s="29" t="s">
        <v>1528</v>
      </c>
      <c r="C183" s="13">
        <v>2015</v>
      </c>
      <c r="D183" s="13" t="s">
        <v>13</v>
      </c>
      <c r="E183" s="15">
        <v>11000</v>
      </c>
      <c r="F183" s="15">
        <v>1</v>
      </c>
      <c r="G183" s="15">
        <v>11000</v>
      </c>
      <c r="H183" s="15">
        <v>1</v>
      </c>
      <c r="I183" s="30">
        <v>11000</v>
      </c>
    </row>
    <row r="184" spans="1:9">
      <c r="A184" s="886">
        <v>175</v>
      </c>
      <c r="B184" s="29" t="s">
        <v>1528</v>
      </c>
      <c r="C184" s="13">
        <v>2021</v>
      </c>
      <c r="D184" s="13" t="s">
        <v>13</v>
      </c>
      <c r="E184" s="15">
        <v>15000</v>
      </c>
      <c r="F184" s="15">
        <v>1</v>
      </c>
      <c r="G184" s="15">
        <v>15000</v>
      </c>
      <c r="H184" s="15">
        <v>1</v>
      </c>
      <c r="I184" s="30">
        <v>15000</v>
      </c>
    </row>
    <row r="185" spans="1:9">
      <c r="A185" s="13">
        <v>176</v>
      </c>
      <c r="B185" s="29" t="s">
        <v>1529</v>
      </c>
      <c r="C185" s="13">
        <v>2010</v>
      </c>
      <c r="D185" s="13" t="s">
        <v>13</v>
      </c>
      <c r="E185" s="15">
        <v>800</v>
      </c>
      <c r="F185" s="15">
        <v>1</v>
      </c>
      <c r="G185" s="15">
        <v>800</v>
      </c>
      <c r="H185" s="15">
        <v>1</v>
      </c>
      <c r="I185" s="30">
        <v>800</v>
      </c>
    </row>
    <row r="186" spans="1:9">
      <c r="A186" s="13">
        <v>177</v>
      </c>
      <c r="B186" s="29" t="s">
        <v>1530</v>
      </c>
      <c r="C186" s="13">
        <v>2021</v>
      </c>
      <c r="D186" s="13" t="s">
        <v>13</v>
      </c>
      <c r="E186" s="15">
        <v>13000</v>
      </c>
      <c r="F186" s="15">
        <v>1</v>
      </c>
      <c r="G186" s="15">
        <v>13000</v>
      </c>
      <c r="H186" s="15">
        <v>1</v>
      </c>
      <c r="I186" s="30">
        <v>13000</v>
      </c>
    </row>
    <row r="187" spans="1:9">
      <c r="A187" s="13">
        <v>178</v>
      </c>
      <c r="B187" s="29" t="s">
        <v>1530</v>
      </c>
      <c r="C187" s="13">
        <v>2020</v>
      </c>
      <c r="D187" s="13" t="s">
        <v>13</v>
      </c>
      <c r="E187" s="15">
        <v>12000</v>
      </c>
      <c r="F187" s="15">
        <v>1</v>
      </c>
      <c r="G187" s="15">
        <v>12000</v>
      </c>
      <c r="H187" s="15">
        <v>1</v>
      </c>
      <c r="I187" s="30">
        <v>12000</v>
      </c>
    </row>
    <row r="188" spans="1:9">
      <c r="A188" s="13">
        <v>179</v>
      </c>
      <c r="B188" s="29" t="s">
        <v>1531</v>
      </c>
      <c r="C188" s="13">
        <v>2015</v>
      </c>
      <c r="D188" s="13" t="s">
        <v>13</v>
      </c>
      <c r="E188" s="15">
        <v>5000</v>
      </c>
      <c r="F188" s="15">
        <v>3</v>
      </c>
      <c r="G188" s="15">
        <v>15000</v>
      </c>
      <c r="H188" s="15">
        <v>3</v>
      </c>
      <c r="I188" s="30">
        <v>15000</v>
      </c>
    </row>
    <row r="189" spans="1:9">
      <c r="A189" s="13">
        <v>180</v>
      </c>
      <c r="B189" s="29" t="s">
        <v>1532</v>
      </c>
      <c r="C189" s="13">
        <v>2010</v>
      </c>
      <c r="D189" s="13" t="s">
        <v>13</v>
      </c>
      <c r="E189" s="15"/>
      <c r="F189" s="15">
        <v>1</v>
      </c>
      <c r="G189" s="15"/>
      <c r="H189" s="15">
        <v>1</v>
      </c>
      <c r="I189" s="30"/>
    </row>
    <row r="190" spans="1:9">
      <c r="A190" s="886">
        <v>181</v>
      </c>
      <c r="B190" s="29" t="s">
        <v>1533</v>
      </c>
      <c r="C190" s="13">
        <v>2010</v>
      </c>
      <c r="D190" s="13" t="s">
        <v>13</v>
      </c>
      <c r="E190" s="15"/>
      <c r="F190" s="15">
        <v>1</v>
      </c>
      <c r="G190" s="15"/>
      <c r="H190" s="15">
        <v>1</v>
      </c>
      <c r="I190" s="30"/>
    </row>
    <row r="191" spans="1:9">
      <c r="A191" s="13">
        <v>182</v>
      </c>
      <c r="B191" s="29" t="s">
        <v>1534</v>
      </c>
      <c r="C191" s="13">
        <v>2010</v>
      </c>
      <c r="D191" s="13" t="s">
        <v>13</v>
      </c>
      <c r="E191" s="15">
        <v>2000</v>
      </c>
      <c r="F191" s="15">
        <v>1</v>
      </c>
      <c r="G191" s="15">
        <v>2000</v>
      </c>
      <c r="H191" s="15">
        <v>1</v>
      </c>
      <c r="I191" s="30">
        <v>2000</v>
      </c>
    </row>
    <row r="192" spans="1:9">
      <c r="A192" s="886">
        <v>183</v>
      </c>
      <c r="B192" s="29" t="s">
        <v>1535</v>
      </c>
      <c r="C192" s="13">
        <v>2010</v>
      </c>
      <c r="D192" s="13" t="s">
        <v>13</v>
      </c>
      <c r="E192" s="15"/>
      <c r="F192" s="15">
        <v>2</v>
      </c>
      <c r="G192" s="15"/>
      <c r="H192" s="15">
        <v>2</v>
      </c>
      <c r="I192" s="30"/>
    </row>
    <row r="193" spans="1:9">
      <c r="A193" s="13">
        <v>184</v>
      </c>
      <c r="B193" s="29" t="s">
        <v>1536</v>
      </c>
      <c r="C193" s="13">
        <v>2010</v>
      </c>
      <c r="D193" s="13" t="s">
        <v>13</v>
      </c>
      <c r="E193" s="15">
        <v>1500</v>
      </c>
      <c r="F193" s="15">
        <v>1</v>
      </c>
      <c r="G193" s="15">
        <v>1500</v>
      </c>
      <c r="H193" s="15">
        <v>1</v>
      </c>
      <c r="I193" s="30">
        <v>1500</v>
      </c>
    </row>
    <row r="194" spans="1:9">
      <c r="A194" s="13">
        <v>185</v>
      </c>
      <c r="B194" s="29" t="s">
        <v>1537</v>
      </c>
      <c r="C194" s="13">
        <v>2015</v>
      </c>
      <c r="D194" s="13" t="s">
        <v>13</v>
      </c>
      <c r="E194" s="15"/>
      <c r="F194" s="15">
        <v>1</v>
      </c>
      <c r="G194" s="15">
        <v>1175</v>
      </c>
      <c r="H194" s="15">
        <v>1</v>
      </c>
      <c r="I194" s="30">
        <v>1175</v>
      </c>
    </row>
    <row r="195" spans="1:9">
      <c r="A195" s="886">
        <v>186</v>
      </c>
      <c r="B195" s="29" t="s">
        <v>1537</v>
      </c>
      <c r="C195" s="13">
        <v>2022</v>
      </c>
      <c r="D195" s="13" t="s">
        <v>13</v>
      </c>
      <c r="E195" s="15">
        <v>2250</v>
      </c>
      <c r="F195" s="15">
        <v>1</v>
      </c>
      <c r="G195" s="15">
        <v>2250</v>
      </c>
      <c r="H195" s="15">
        <v>1</v>
      </c>
      <c r="I195" s="30">
        <v>2250</v>
      </c>
    </row>
    <row r="196" spans="1:9">
      <c r="A196" s="886">
        <v>187</v>
      </c>
      <c r="B196" s="29" t="s">
        <v>1538</v>
      </c>
      <c r="C196" s="13">
        <v>2010</v>
      </c>
      <c r="D196" s="13" t="s">
        <v>13</v>
      </c>
      <c r="E196" s="15">
        <v>1800</v>
      </c>
      <c r="F196" s="15">
        <v>4</v>
      </c>
      <c r="G196" s="15">
        <v>7200</v>
      </c>
      <c r="H196" s="15">
        <v>4</v>
      </c>
      <c r="I196" s="30">
        <v>7200</v>
      </c>
    </row>
    <row r="197" spans="1:9">
      <c r="A197" s="13">
        <v>188</v>
      </c>
      <c r="B197" s="29" t="s">
        <v>1539</v>
      </c>
      <c r="C197" s="13">
        <v>2010</v>
      </c>
      <c r="D197" s="13" t="s">
        <v>13</v>
      </c>
      <c r="E197" s="15">
        <v>447</v>
      </c>
      <c r="F197" s="15">
        <v>57</v>
      </c>
      <c r="G197" s="15">
        <v>25500</v>
      </c>
      <c r="H197" s="15">
        <v>57</v>
      </c>
      <c r="I197" s="30">
        <v>25500</v>
      </c>
    </row>
    <row r="198" spans="1:9">
      <c r="A198" s="886">
        <v>189</v>
      </c>
      <c r="B198" s="29" t="s">
        <v>1483</v>
      </c>
      <c r="C198" s="13">
        <v>2010</v>
      </c>
      <c r="D198" s="13" t="s">
        <v>13</v>
      </c>
      <c r="E198" s="15">
        <v>1300</v>
      </c>
      <c r="F198" s="15">
        <v>2</v>
      </c>
      <c r="G198" s="15">
        <v>2600</v>
      </c>
      <c r="H198" s="15">
        <v>2</v>
      </c>
      <c r="I198" s="30">
        <v>2600</v>
      </c>
    </row>
    <row r="199" spans="1:9">
      <c r="A199" s="13">
        <v>190</v>
      </c>
      <c r="B199" s="29" t="s">
        <v>1540</v>
      </c>
      <c r="C199" s="13">
        <v>2016</v>
      </c>
      <c r="D199" s="13" t="s">
        <v>13</v>
      </c>
      <c r="E199" s="15">
        <v>500</v>
      </c>
      <c r="F199" s="15">
        <v>2</v>
      </c>
      <c r="G199" s="15">
        <v>1000</v>
      </c>
      <c r="H199" s="15">
        <v>2</v>
      </c>
      <c r="I199" s="30">
        <v>1000</v>
      </c>
    </row>
    <row r="200" spans="1:9">
      <c r="A200" s="886">
        <v>191</v>
      </c>
      <c r="B200" s="29" t="s">
        <v>1541</v>
      </c>
      <c r="C200" s="13">
        <v>2016</v>
      </c>
      <c r="D200" s="13" t="s">
        <v>13</v>
      </c>
      <c r="E200" s="15">
        <v>3000</v>
      </c>
      <c r="F200" s="15">
        <v>1</v>
      </c>
      <c r="G200" s="15">
        <v>3000</v>
      </c>
      <c r="H200" s="15">
        <v>1</v>
      </c>
      <c r="I200" s="30">
        <v>3000</v>
      </c>
    </row>
    <row r="201" spans="1:9">
      <c r="A201" s="13">
        <v>192</v>
      </c>
      <c r="B201" s="29" t="s">
        <v>1542</v>
      </c>
      <c r="C201" s="13">
        <v>2016</v>
      </c>
      <c r="D201" s="13" t="s">
        <v>13</v>
      </c>
      <c r="E201" s="15">
        <v>500</v>
      </c>
      <c r="F201" s="15">
        <v>5</v>
      </c>
      <c r="G201" s="15">
        <v>2500</v>
      </c>
      <c r="H201" s="15">
        <v>5</v>
      </c>
      <c r="I201" s="30">
        <v>2500</v>
      </c>
    </row>
    <row r="202" spans="1:9">
      <c r="A202" s="13">
        <v>193</v>
      </c>
      <c r="B202" s="890" t="s">
        <v>843</v>
      </c>
      <c r="C202" s="13">
        <v>2014</v>
      </c>
      <c r="D202" s="13" t="s">
        <v>13</v>
      </c>
      <c r="E202" s="15">
        <v>900</v>
      </c>
      <c r="F202" s="15">
        <v>2</v>
      </c>
      <c r="G202" s="15">
        <v>1800</v>
      </c>
      <c r="H202" s="15">
        <v>2</v>
      </c>
      <c r="I202" s="30">
        <v>1800</v>
      </c>
    </row>
    <row r="203" spans="1:9">
      <c r="A203" s="886">
        <v>194</v>
      </c>
      <c r="B203" s="890" t="s">
        <v>1543</v>
      </c>
      <c r="C203" s="13">
        <v>2016</v>
      </c>
      <c r="D203" s="13" t="s">
        <v>13</v>
      </c>
      <c r="E203" s="15">
        <v>500</v>
      </c>
      <c r="F203" s="15">
        <v>2</v>
      </c>
      <c r="G203" s="15">
        <v>1000</v>
      </c>
      <c r="H203" s="15">
        <v>2</v>
      </c>
      <c r="I203" s="30">
        <v>1000</v>
      </c>
    </row>
    <row r="204" spans="1:9">
      <c r="A204" s="13">
        <v>195</v>
      </c>
      <c r="B204" s="890" t="s">
        <v>1544</v>
      </c>
      <c r="C204" s="13">
        <v>2016</v>
      </c>
      <c r="D204" s="13" t="s">
        <v>13</v>
      </c>
      <c r="E204" s="15"/>
      <c r="F204" s="15">
        <v>1</v>
      </c>
      <c r="G204" s="15"/>
      <c r="H204" s="15">
        <v>1</v>
      </c>
      <c r="I204" s="30"/>
    </row>
    <row r="205" spans="1:9">
      <c r="A205" s="886">
        <v>196</v>
      </c>
      <c r="B205" s="890" t="s">
        <v>1545</v>
      </c>
      <c r="C205" s="13">
        <v>2021</v>
      </c>
      <c r="D205" s="13" t="s">
        <v>13</v>
      </c>
      <c r="E205" s="15">
        <v>20000</v>
      </c>
      <c r="F205" s="15">
        <v>1</v>
      </c>
      <c r="G205" s="15">
        <v>20000</v>
      </c>
      <c r="H205" s="15">
        <v>1</v>
      </c>
      <c r="I205" s="30">
        <v>20000</v>
      </c>
    </row>
    <row r="206" spans="1:9">
      <c r="A206" s="13">
        <v>197</v>
      </c>
      <c r="B206" s="890" t="s">
        <v>1546</v>
      </c>
      <c r="C206" s="13">
        <v>2010</v>
      </c>
      <c r="D206" s="13" t="s">
        <v>13</v>
      </c>
      <c r="E206" s="15">
        <v>970</v>
      </c>
      <c r="F206" s="15">
        <v>1</v>
      </c>
      <c r="G206" s="15">
        <v>970</v>
      </c>
      <c r="H206" s="15">
        <v>1</v>
      </c>
      <c r="I206" s="30">
        <v>970</v>
      </c>
    </row>
    <row r="207" spans="1:9">
      <c r="A207" s="886">
        <v>198</v>
      </c>
      <c r="B207" s="890" t="s">
        <v>1547</v>
      </c>
      <c r="C207" s="13">
        <v>2010</v>
      </c>
      <c r="D207" s="13" t="s">
        <v>13</v>
      </c>
      <c r="E207" s="15"/>
      <c r="F207" s="15">
        <v>1</v>
      </c>
      <c r="G207" s="15"/>
      <c r="H207" s="15">
        <v>1</v>
      </c>
      <c r="I207" s="30"/>
    </row>
    <row r="208" spans="1:9">
      <c r="A208" s="13">
        <v>199</v>
      </c>
      <c r="B208" s="890" t="s">
        <v>1548</v>
      </c>
      <c r="C208" s="13">
        <v>2010</v>
      </c>
      <c r="D208" s="13" t="s">
        <v>13</v>
      </c>
      <c r="E208" s="15"/>
      <c r="F208" s="15">
        <v>2</v>
      </c>
      <c r="G208" s="15"/>
      <c r="H208" s="15">
        <v>2</v>
      </c>
      <c r="I208" s="30"/>
    </row>
    <row r="209" spans="1:9">
      <c r="A209" s="886">
        <v>200</v>
      </c>
      <c r="B209" s="890" t="s">
        <v>1548</v>
      </c>
      <c r="C209" s="13">
        <v>2014</v>
      </c>
      <c r="D209" s="13" t="s">
        <v>13</v>
      </c>
      <c r="E209" s="15">
        <v>29000</v>
      </c>
      <c r="F209" s="15">
        <v>1</v>
      </c>
      <c r="G209" s="15">
        <v>29000</v>
      </c>
      <c r="H209" s="15">
        <v>1</v>
      </c>
      <c r="I209" s="30">
        <v>29000</v>
      </c>
    </row>
    <row r="210" spans="1:9">
      <c r="A210" s="13">
        <v>201</v>
      </c>
      <c r="B210" s="890" t="s">
        <v>1549</v>
      </c>
      <c r="C210" s="13">
        <v>2010</v>
      </c>
      <c r="D210" s="13" t="s">
        <v>13</v>
      </c>
      <c r="E210" s="15">
        <v>1100</v>
      </c>
      <c r="F210" s="15">
        <v>1</v>
      </c>
      <c r="G210" s="15">
        <v>1100</v>
      </c>
      <c r="H210" s="15">
        <v>1</v>
      </c>
      <c r="I210" s="30">
        <v>1100</v>
      </c>
    </row>
    <row r="211" spans="1:9">
      <c r="A211" s="886">
        <v>202</v>
      </c>
      <c r="B211" s="890" t="s">
        <v>1480</v>
      </c>
      <c r="C211" s="13">
        <v>2015</v>
      </c>
      <c r="D211" s="13" t="s">
        <v>13</v>
      </c>
      <c r="E211" s="15">
        <v>3500</v>
      </c>
      <c r="F211" s="15">
        <v>3</v>
      </c>
      <c r="G211" s="15">
        <v>10500</v>
      </c>
      <c r="H211" s="15">
        <v>3</v>
      </c>
      <c r="I211" s="30">
        <v>10500</v>
      </c>
    </row>
    <row r="212" spans="1:9">
      <c r="A212" s="886">
        <v>203</v>
      </c>
      <c r="B212" s="890" t="s">
        <v>1550</v>
      </c>
      <c r="C212" s="13">
        <v>2010</v>
      </c>
      <c r="D212" s="13" t="s">
        <v>13</v>
      </c>
      <c r="E212" s="15"/>
      <c r="F212" s="15">
        <v>1</v>
      </c>
      <c r="G212" s="15"/>
      <c r="H212" s="15">
        <v>1</v>
      </c>
      <c r="I212" s="30"/>
    </row>
    <row r="213" spans="1:9">
      <c r="A213" s="13">
        <v>204</v>
      </c>
      <c r="B213" s="890" t="s">
        <v>1461</v>
      </c>
      <c r="C213" s="13">
        <v>2010</v>
      </c>
      <c r="D213" s="13" t="s">
        <v>13</v>
      </c>
      <c r="E213" s="15"/>
      <c r="F213" s="15">
        <v>2</v>
      </c>
      <c r="G213" s="15"/>
      <c r="H213" s="15">
        <v>2</v>
      </c>
      <c r="I213" s="30"/>
    </row>
    <row r="214" spans="1:9">
      <c r="A214" s="886">
        <v>205</v>
      </c>
      <c r="B214" s="890" t="s">
        <v>1551</v>
      </c>
      <c r="C214" s="13">
        <v>2010</v>
      </c>
      <c r="D214" s="13" t="s">
        <v>13</v>
      </c>
      <c r="E214" s="15">
        <v>450</v>
      </c>
      <c r="F214" s="15">
        <v>1</v>
      </c>
      <c r="G214" s="15">
        <v>450</v>
      </c>
      <c r="H214" s="15">
        <v>1</v>
      </c>
      <c r="I214" s="30">
        <v>450</v>
      </c>
    </row>
    <row r="215" spans="1:9">
      <c r="A215" s="13">
        <v>206</v>
      </c>
      <c r="B215" s="890" t="s">
        <v>1552</v>
      </c>
      <c r="C215" s="13">
        <v>2010</v>
      </c>
      <c r="D215" s="13" t="s">
        <v>13</v>
      </c>
      <c r="E215" s="15"/>
      <c r="F215" s="15">
        <v>1</v>
      </c>
      <c r="G215" s="15"/>
      <c r="H215" s="15">
        <v>1</v>
      </c>
      <c r="I215" s="30"/>
    </row>
    <row r="216" spans="1:9">
      <c r="A216" s="886">
        <v>207</v>
      </c>
      <c r="B216" s="890" t="s">
        <v>1553</v>
      </c>
      <c r="C216" s="13">
        <v>2014</v>
      </c>
      <c r="D216" s="13" t="s">
        <v>13</v>
      </c>
      <c r="E216" s="15">
        <v>30000</v>
      </c>
      <c r="F216" s="15">
        <v>1</v>
      </c>
      <c r="G216" s="15">
        <v>30000</v>
      </c>
      <c r="H216" s="15">
        <v>1</v>
      </c>
      <c r="I216" s="30">
        <v>30000</v>
      </c>
    </row>
    <row r="217" spans="1:9">
      <c r="A217" s="886">
        <v>208</v>
      </c>
      <c r="B217" s="891" t="s">
        <v>1554</v>
      </c>
      <c r="C217" s="13">
        <v>2015</v>
      </c>
      <c r="D217" s="13" t="s">
        <v>13</v>
      </c>
      <c r="E217" s="15">
        <v>3500</v>
      </c>
      <c r="F217" s="15">
        <v>2</v>
      </c>
      <c r="G217" s="15">
        <v>7000</v>
      </c>
      <c r="H217" s="15">
        <v>2</v>
      </c>
      <c r="I217" s="30">
        <v>7000</v>
      </c>
    </row>
    <row r="218" spans="1:9">
      <c r="A218" s="886">
        <v>209</v>
      </c>
      <c r="B218" s="891" t="s">
        <v>1555</v>
      </c>
      <c r="C218" s="13">
        <v>2010</v>
      </c>
      <c r="D218" s="13" t="s">
        <v>13</v>
      </c>
      <c r="E218" s="15"/>
      <c r="F218" s="15">
        <v>1</v>
      </c>
      <c r="G218" s="15"/>
      <c r="H218" s="15">
        <v>1</v>
      </c>
      <c r="I218" s="30"/>
    </row>
    <row r="219" spans="1:9">
      <c r="A219" s="886">
        <v>210</v>
      </c>
      <c r="B219" s="891" t="s">
        <v>1556</v>
      </c>
      <c r="C219" s="13">
        <v>2010</v>
      </c>
      <c r="D219" s="13" t="s">
        <v>13</v>
      </c>
      <c r="E219" s="15">
        <v>428</v>
      </c>
      <c r="F219" s="15">
        <v>37</v>
      </c>
      <c r="G219" s="15">
        <v>15850</v>
      </c>
      <c r="H219" s="15">
        <v>37</v>
      </c>
      <c r="I219" s="30">
        <v>15850</v>
      </c>
    </row>
    <row r="220" spans="1:9">
      <c r="A220" s="886">
        <v>211</v>
      </c>
      <c r="B220" s="891" t="s">
        <v>1557</v>
      </c>
      <c r="C220" s="13">
        <v>2010</v>
      </c>
      <c r="D220" s="13" t="s">
        <v>13</v>
      </c>
      <c r="E220" s="15">
        <v>1600</v>
      </c>
      <c r="F220" s="15">
        <v>1</v>
      </c>
      <c r="G220" s="15">
        <v>1600</v>
      </c>
      <c r="H220" s="15">
        <v>1</v>
      </c>
      <c r="I220" s="30">
        <v>1600</v>
      </c>
    </row>
    <row r="221" spans="1:9">
      <c r="A221" s="886">
        <v>212</v>
      </c>
      <c r="B221" s="891" t="s">
        <v>1463</v>
      </c>
      <c r="C221" s="13">
        <v>2015</v>
      </c>
      <c r="D221" s="13" t="s">
        <v>13</v>
      </c>
      <c r="E221" s="15">
        <v>350</v>
      </c>
      <c r="F221" s="15">
        <v>9</v>
      </c>
      <c r="G221" s="15">
        <v>3150</v>
      </c>
      <c r="H221" s="15">
        <v>9</v>
      </c>
      <c r="I221" s="30">
        <v>3150</v>
      </c>
    </row>
    <row r="222" spans="1:9">
      <c r="A222" s="886">
        <v>213</v>
      </c>
      <c r="B222" s="891" t="s">
        <v>1558</v>
      </c>
      <c r="C222" s="13">
        <v>2015</v>
      </c>
      <c r="D222" s="13" t="s">
        <v>13</v>
      </c>
      <c r="E222" s="15">
        <v>5300</v>
      </c>
      <c r="F222" s="15">
        <v>1</v>
      </c>
      <c r="G222" s="15">
        <v>5300</v>
      </c>
      <c r="H222" s="15">
        <v>1</v>
      </c>
      <c r="I222" s="30">
        <v>5300</v>
      </c>
    </row>
    <row r="223" spans="1:9">
      <c r="A223" s="886">
        <v>214</v>
      </c>
      <c r="B223" s="891" t="s">
        <v>1559</v>
      </c>
      <c r="C223" s="13">
        <v>2013</v>
      </c>
      <c r="D223" s="13" t="s">
        <v>13</v>
      </c>
      <c r="E223" s="15">
        <v>2500</v>
      </c>
      <c r="F223" s="15">
        <v>1</v>
      </c>
      <c r="G223" s="15">
        <v>2500</v>
      </c>
      <c r="H223" s="15">
        <v>1</v>
      </c>
      <c r="I223" s="30">
        <v>2500</v>
      </c>
    </row>
    <row r="224" spans="1:9">
      <c r="A224" s="886">
        <v>215</v>
      </c>
      <c r="B224" s="891" t="s">
        <v>1560</v>
      </c>
      <c r="C224" s="13">
        <v>2010</v>
      </c>
      <c r="D224" s="13" t="s">
        <v>13</v>
      </c>
      <c r="E224" s="15"/>
      <c r="F224" s="15">
        <v>1</v>
      </c>
      <c r="G224" s="15"/>
      <c r="H224" s="15">
        <v>1</v>
      </c>
      <c r="I224" s="30"/>
    </row>
    <row r="225" spans="1:9">
      <c r="A225" s="886">
        <v>216</v>
      </c>
      <c r="B225" s="891" t="s">
        <v>1561</v>
      </c>
      <c r="C225" s="13">
        <v>2010</v>
      </c>
      <c r="D225" s="13" t="s">
        <v>13</v>
      </c>
      <c r="E225" s="15">
        <v>5416</v>
      </c>
      <c r="F225" s="15">
        <v>2</v>
      </c>
      <c r="G225" s="15">
        <v>10832</v>
      </c>
      <c r="H225" s="15">
        <v>2</v>
      </c>
      <c r="I225" s="30">
        <v>10832</v>
      </c>
    </row>
    <row r="226" spans="1:9">
      <c r="A226" s="886">
        <v>217</v>
      </c>
      <c r="B226" s="891" t="s">
        <v>872</v>
      </c>
      <c r="C226" s="13">
        <v>2015</v>
      </c>
      <c r="D226" s="13" t="s">
        <v>13</v>
      </c>
      <c r="E226" s="15">
        <v>2500</v>
      </c>
      <c r="F226" s="15">
        <v>3</v>
      </c>
      <c r="G226" s="15">
        <v>7500</v>
      </c>
      <c r="H226" s="15">
        <v>3</v>
      </c>
      <c r="I226" s="30">
        <v>7500</v>
      </c>
    </row>
    <row r="227" spans="1:9">
      <c r="A227" s="886">
        <v>218</v>
      </c>
      <c r="B227" s="891" t="s">
        <v>1562</v>
      </c>
      <c r="C227" s="13">
        <v>2010</v>
      </c>
      <c r="D227" s="13" t="s">
        <v>13</v>
      </c>
      <c r="E227" s="15"/>
      <c r="F227" s="15">
        <v>1</v>
      </c>
      <c r="G227" s="15"/>
      <c r="H227" s="15">
        <v>1</v>
      </c>
      <c r="I227" s="30"/>
    </row>
    <row r="228" spans="1:9">
      <c r="A228" s="886">
        <v>219</v>
      </c>
      <c r="B228" s="891" t="s">
        <v>1563</v>
      </c>
      <c r="C228" s="13">
        <v>2021</v>
      </c>
      <c r="D228" s="13" t="s">
        <v>13</v>
      </c>
      <c r="E228" s="15">
        <v>250</v>
      </c>
      <c r="F228" s="15">
        <v>12</v>
      </c>
      <c r="G228" s="15">
        <v>250</v>
      </c>
      <c r="H228" s="15">
        <v>12</v>
      </c>
      <c r="I228" s="30">
        <v>250</v>
      </c>
    </row>
    <row r="229" spans="1:9">
      <c r="A229" s="886">
        <v>220</v>
      </c>
      <c r="B229" s="891" t="s">
        <v>1564</v>
      </c>
      <c r="C229" s="13">
        <v>2022</v>
      </c>
      <c r="D229" s="13" t="s">
        <v>13</v>
      </c>
      <c r="E229" s="15">
        <v>8500</v>
      </c>
      <c r="F229" s="15">
        <v>1</v>
      </c>
      <c r="G229" s="15">
        <v>8500</v>
      </c>
      <c r="H229" s="15">
        <v>1</v>
      </c>
      <c r="I229" s="30">
        <v>8500</v>
      </c>
    </row>
    <row r="230" spans="1:9">
      <c r="A230" s="886">
        <v>221</v>
      </c>
      <c r="B230" s="891" t="s">
        <v>1565</v>
      </c>
      <c r="C230" s="13">
        <v>2010</v>
      </c>
      <c r="D230" s="13" t="s">
        <v>13</v>
      </c>
      <c r="E230" s="15">
        <v>8500</v>
      </c>
      <c r="F230" s="15">
        <v>2</v>
      </c>
      <c r="G230" s="15">
        <v>17000</v>
      </c>
      <c r="H230" s="15">
        <v>2</v>
      </c>
      <c r="I230" s="30">
        <v>17000</v>
      </c>
    </row>
    <row r="231" spans="1:9">
      <c r="A231" s="886">
        <v>222</v>
      </c>
      <c r="B231" s="891" t="s">
        <v>1566</v>
      </c>
      <c r="C231" s="13">
        <v>2010</v>
      </c>
      <c r="D231" s="13" t="s">
        <v>13</v>
      </c>
      <c r="E231" s="15">
        <v>2375</v>
      </c>
      <c r="F231" s="15">
        <v>2</v>
      </c>
      <c r="G231" s="15">
        <v>4750</v>
      </c>
      <c r="H231" s="15">
        <v>2</v>
      </c>
      <c r="I231" s="30">
        <v>4750</v>
      </c>
    </row>
    <row r="232" spans="1:9">
      <c r="A232" s="886">
        <v>223</v>
      </c>
      <c r="B232" s="891" t="s">
        <v>1567</v>
      </c>
      <c r="C232" s="13">
        <v>2010</v>
      </c>
      <c r="D232" s="13" t="s">
        <v>13</v>
      </c>
      <c r="E232" s="15">
        <v>337</v>
      </c>
      <c r="F232" s="15">
        <v>13</v>
      </c>
      <c r="G232" s="15">
        <v>4387</v>
      </c>
      <c r="H232" s="15">
        <v>13</v>
      </c>
      <c r="I232" s="30">
        <v>4387</v>
      </c>
    </row>
    <row r="233" spans="1:9">
      <c r="A233" s="886">
        <v>224</v>
      </c>
      <c r="B233" s="891" t="s">
        <v>1568</v>
      </c>
      <c r="C233" s="13">
        <v>2014</v>
      </c>
      <c r="D233" s="13" t="s">
        <v>13</v>
      </c>
      <c r="E233" s="15">
        <v>520</v>
      </c>
      <c r="F233" s="15">
        <v>9</v>
      </c>
      <c r="G233" s="15">
        <v>4692</v>
      </c>
      <c r="H233" s="15">
        <v>9</v>
      </c>
      <c r="I233" s="30">
        <v>4692</v>
      </c>
    </row>
    <row r="234" spans="1:9">
      <c r="A234" s="886">
        <v>225</v>
      </c>
      <c r="B234" s="891" t="s">
        <v>1569</v>
      </c>
      <c r="C234" s="13">
        <v>2010</v>
      </c>
      <c r="D234" s="13" t="s">
        <v>1485</v>
      </c>
      <c r="E234" s="15"/>
      <c r="F234" s="15">
        <v>2</v>
      </c>
      <c r="G234" s="15"/>
      <c r="H234" s="15">
        <v>2</v>
      </c>
      <c r="I234" s="30"/>
    </row>
    <row r="235" spans="1:9">
      <c r="A235" s="886">
        <v>226</v>
      </c>
      <c r="B235" s="891" t="s">
        <v>1570</v>
      </c>
      <c r="C235" s="13">
        <v>2010</v>
      </c>
      <c r="D235" s="13" t="s">
        <v>13</v>
      </c>
      <c r="E235" s="15">
        <v>800</v>
      </c>
      <c r="F235" s="15">
        <v>2</v>
      </c>
      <c r="G235" s="15">
        <v>1600</v>
      </c>
      <c r="H235" s="15">
        <v>2</v>
      </c>
      <c r="I235" s="30">
        <v>1600</v>
      </c>
    </row>
    <row r="236" spans="1:9">
      <c r="A236" s="886">
        <v>227</v>
      </c>
      <c r="B236" s="891" t="s">
        <v>1571</v>
      </c>
      <c r="C236" s="13">
        <v>2010</v>
      </c>
      <c r="D236" s="13" t="s">
        <v>13</v>
      </c>
      <c r="E236" s="15">
        <v>900</v>
      </c>
      <c r="F236" s="15">
        <v>5</v>
      </c>
      <c r="G236" s="15">
        <v>4500</v>
      </c>
      <c r="H236" s="15">
        <v>5</v>
      </c>
      <c r="I236" s="30">
        <v>4500</v>
      </c>
    </row>
    <row r="237" spans="1:9">
      <c r="A237" s="886">
        <v>228</v>
      </c>
      <c r="B237" s="891" t="s">
        <v>1572</v>
      </c>
      <c r="C237" s="13">
        <v>2010</v>
      </c>
      <c r="D237" s="13" t="s">
        <v>13</v>
      </c>
      <c r="E237" s="15"/>
      <c r="F237" s="15">
        <v>1</v>
      </c>
      <c r="G237" s="15"/>
      <c r="H237" s="15">
        <v>1</v>
      </c>
      <c r="I237" s="30"/>
    </row>
    <row r="238" spans="1:9">
      <c r="A238" s="886">
        <v>229</v>
      </c>
      <c r="B238" s="891" t="s">
        <v>1573</v>
      </c>
      <c r="C238" s="13">
        <v>2010</v>
      </c>
      <c r="D238" s="13" t="s">
        <v>13</v>
      </c>
      <c r="E238" s="15"/>
      <c r="F238" s="15">
        <v>2</v>
      </c>
      <c r="G238" s="15"/>
      <c r="H238" s="15">
        <v>2</v>
      </c>
      <c r="I238" s="30"/>
    </row>
    <row r="239" spans="1:9">
      <c r="A239" s="886">
        <v>230</v>
      </c>
      <c r="B239" s="891" t="s">
        <v>1574</v>
      </c>
      <c r="C239" s="13">
        <v>2010</v>
      </c>
      <c r="D239" s="13" t="s">
        <v>13</v>
      </c>
      <c r="E239" s="15"/>
      <c r="F239" s="15">
        <v>2</v>
      </c>
      <c r="G239" s="15"/>
      <c r="H239" s="15">
        <v>2</v>
      </c>
      <c r="I239" s="30"/>
    </row>
    <row r="240" spans="1:9">
      <c r="A240" s="886">
        <v>231</v>
      </c>
      <c r="B240" s="891" t="s">
        <v>892</v>
      </c>
      <c r="C240" s="13">
        <v>2010</v>
      </c>
      <c r="D240" s="13" t="s">
        <v>13</v>
      </c>
      <c r="E240" s="15">
        <v>1600</v>
      </c>
      <c r="F240" s="15">
        <v>1</v>
      </c>
      <c r="G240" s="15">
        <v>1600</v>
      </c>
      <c r="H240" s="15">
        <v>1</v>
      </c>
      <c r="I240" s="30">
        <v>1600</v>
      </c>
    </row>
    <row r="241" spans="1:9">
      <c r="A241" s="886">
        <v>232</v>
      </c>
      <c r="B241" s="891" t="s">
        <v>1575</v>
      </c>
      <c r="C241" s="13">
        <v>2010</v>
      </c>
      <c r="D241" s="13" t="s">
        <v>13</v>
      </c>
      <c r="E241" s="15"/>
      <c r="F241" s="15">
        <v>2</v>
      </c>
      <c r="G241" s="15"/>
      <c r="H241" s="15">
        <v>2</v>
      </c>
      <c r="I241" s="30"/>
    </row>
    <row r="242" spans="1:9">
      <c r="A242" s="886">
        <v>233</v>
      </c>
      <c r="B242" s="891" t="s">
        <v>1576</v>
      </c>
      <c r="C242" s="13">
        <v>2010</v>
      </c>
      <c r="D242" s="13" t="s">
        <v>13</v>
      </c>
      <c r="E242" s="15"/>
      <c r="F242" s="15">
        <v>2</v>
      </c>
      <c r="G242" s="15"/>
      <c r="H242" s="15">
        <v>2</v>
      </c>
      <c r="I242" s="30"/>
    </row>
    <row r="243" spans="1:9">
      <c r="A243" s="886">
        <v>234</v>
      </c>
      <c r="B243" s="891" t="s">
        <v>1577</v>
      </c>
      <c r="C243" s="13">
        <v>2010</v>
      </c>
      <c r="D243" s="13" t="s">
        <v>13</v>
      </c>
      <c r="E243" s="15"/>
      <c r="F243" s="15">
        <v>1</v>
      </c>
      <c r="G243" s="15"/>
      <c r="H243" s="15">
        <v>1</v>
      </c>
      <c r="I243" s="30"/>
    </row>
    <row r="244" spans="1:9">
      <c r="A244" s="886">
        <v>235</v>
      </c>
      <c r="B244" s="891" t="s">
        <v>1578</v>
      </c>
      <c r="C244" s="13">
        <v>2010</v>
      </c>
      <c r="D244" s="13" t="s">
        <v>13</v>
      </c>
      <c r="E244" s="15"/>
      <c r="F244" s="15">
        <v>2</v>
      </c>
      <c r="G244" s="15"/>
      <c r="H244" s="15">
        <v>2</v>
      </c>
      <c r="I244" s="30"/>
    </row>
    <row r="245" spans="1:9">
      <c r="A245" s="886">
        <v>236</v>
      </c>
      <c r="B245" s="891" t="s">
        <v>1557</v>
      </c>
      <c r="C245" s="13">
        <v>2010</v>
      </c>
      <c r="D245" s="13" t="s">
        <v>13</v>
      </c>
      <c r="E245" s="15">
        <v>625</v>
      </c>
      <c r="F245" s="15">
        <v>1</v>
      </c>
      <c r="G245" s="15">
        <v>625</v>
      </c>
      <c r="H245" s="15">
        <v>1</v>
      </c>
      <c r="I245" s="30">
        <v>625</v>
      </c>
    </row>
    <row r="246" spans="1:9">
      <c r="A246" s="886">
        <v>237</v>
      </c>
      <c r="B246" s="891" t="s">
        <v>1465</v>
      </c>
      <c r="C246" s="13">
        <v>2021</v>
      </c>
      <c r="D246" s="13" t="s">
        <v>13</v>
      </c>
      <c r="E246" s="15">
        <v>6500</v>
      </c>
      <c r="F246" s="15">
        <v>1</v>
      </c>
      <c r="G246" s="15">
        <v>6500</v>
      </c>
      <c r="H246" s="15">
        <v>1</v>
      </c>
      <c r="I246" s="30">
        <v>6500</v>
      </c>
    </row>
    <row r="247" spans="1:9">
      <c r="A247" s="886">
        <v>238</v>
      </c>
      <c r="B247" s="891" t="s">
        <v>1579</v>
      </c>
      <c r="C247" s="13">
        <v>2010</v>
      </c>
      <c r="D247" s="13" t="s">
        <v>13</v>
      </c>
      <c r="E247" s="15"/>
      <c r="F247" s="15">
        <v>1</v>
      </c>
      <c r="G247" s="15"/>
      <c r="H247" s="15">
        <v>1</v>
      </c>
      <c r="I247" s="30"/>
    </row>
    <row r="248" spans="1:9">
      <c r="A248" s="886">
        <v>239</v>
      </c>
      <c r="B248" s="891" t="s">
        <v>1580</v>
      </c>
      <c r="C248" s="13">
        <v>2010</v>
      </c>
      <c r="D248" s="13" t="s">
        <v>13</v>
      </c>
      <c r="E248" s="15"/>
      <c r="F248" s="15">
        <v>1</v>
      </c>
      <c r="G248" s="15"/>
      <c r="H248" s="15">
        <v>1</v>
      </c>
      <c r="I248" s="30"/>
    </row>
    <row r="249" spans="1:9">
      <c r="A249" s="886">
        <v>240</v>
      </c>
      <c r="B249" s="891" t="s">
        <v>1581</v>
      </c>
      <c r="C249" s="13">
        <v>2010</v>
      </c>
      <c r="D249" s="13" t="s">
        <v>13</v>
      </c>
      <c r="E249" s="15">
        <v>4500</v>
      </c>
      <c r="F249" s="15">
        <v>1</v>
      </c>
      <c r="G249" s="15">
        <v>4500</v>
      </c>
      <c r="H249" s="15">
        <v>1</v>
      </c>
      <c r="I249" s="30">
        <v>4500</v>
      </c>
    </row>
    <row r="250" spans="1:9">
      <c r="A250" s="886">
        <v>241</v>
      </c>
      <c r="B250" s="891" t="s">
        <v>1476</v>
      </c>
      <c r="C250" s="13">
        <v>2014</v>
      </c>
      <c r="D250" s="13" t="s">
        <v>13</v>
      </c>
      <c r="E250" s="15">
        <v>920</v>
      </c>
      <c r="F250" s="15">
        <v>3</v>
      </c>
      <c r="G250" s="15">
        <v>2763</v>
      </c>
      <c r="H250" s="15">
        <v>3</v>
      </c>
      <c r="I250" s="30">
        <v>2763</v>
      </c>
    </row>
    <row r="251" spans="1:9">
      <c r="A251" s="886">
        <v>242</v>
      </c>
      <c r="B251" s="891" t="s">
        <v>1570</v>
      </c>
      <c r="C251" s="13">
        <v>2015</v>
      </c>
      <c r="D251" s="13" t="s">
        <v>13</v>
      </c>
      <c r="E251" s="15">
        <v>1300</v>
      </c>
      <c r="F251" s="15">
        <v>2</v>
      </c>
      <c r="G251" s="15">
        <v>2600</v>
      </c>
      <c r="H251" s="15">
        <v>2</v>
      </c>
      <c r="I251" s="30">
        <v>2600</v>
      </c>
    </row>
    <row r="252" spans="1:9">
      <c r="A252" s="886">
        <v>243</v>
      </c>
      <c r="B252" s="891" t="s">
        <v>1477</v>
      </c>
      <c r="C252" s="13">
        <v>2010</v>
      </c>
      <c r="D252" s="13" t="s">
        <v>13</v>
      </c>
      <c r="E252" s="15">
        <v>1200</v>
      </c>
      <c r="F252" s="15">
        <v>1</v>
      </c>
      <c r="G252" s="15">
        <v>1200</v>
      </c>
      <c r="H252" s="15">
        <v>1</v>
      </c>
      <c r="I252" s="30">
        <v>1200</v>
      </c>
    </row>
    <row r="253" spans="1:9">
      <c r="A253" s="886">
        <v>244</v>
      </c>
      <c r="B253" s="891" t="s">
        <v>1582</v>
      </c>
      <c r="C253" s="13">
        <v>2010</v>
      </c>
      <c r="D253" s="13" t="s">
        <v>13</v>
      </c>
      <c r="E253" s="15">
        <v>1100</v>
      </c>
      <c r="F253" s="15">
        <v>2</v>
      </c>
      <c r="G253" s="15">
        <v>2200</v>
      </c>
      <c r="H253" s="15">
        <v>2</v>
      </c>
      <c r="I253" s="30">
        <v>2200</v>
      </c>
    </row>
    <row r="254" spans="1:9">
      <c r="A254" s="886">
        <v>245</v>
      </c>
      <c r="B254" s="891" t="s">
        <v>1502</v>
      </c>
      <c r="C254" s="13">
        <v>2015</v>
      </c>
      <c r="D254" s="13" t="s">
        <v>13</v>
      </c>
      <c r="E254" s="15">
        <v>3500</v>
      </c>
      <c r="F254" s="15">
        <v>1</v>
      </c>
      <c r="G254" s="15">
        <v>3500</v>
      </c>
      <c r="H254" s="15">
        <v>1</v>
      </c>
      <c r="I254" s="30">
        <v>3500</v>
      </c>
    </row>
    <row r="255" spans="1:9">
      <c r="A255" s="886">
        <v>246</v>
      </c>
      <c r="B255" s="891" t="s">
        <v>1476</v>
      </c>
      <c r="C255" s="13">
        <v>2021</v>
      </c>
      <c r="D255" s="13" t="s">
        <v>13</v>
      </c>
      <c r="E255" s="15">
        <v>1200</v>
      </c>
      <c r="F255" s="15">
        <v>4</v>
      </c>
      <c r="G255" s="15">
        <v>4800</v>
      </c>
      <c r="H255" s="15">
        <v>4</v>
      </c>
      <c r="I255" s="30">
        <v>4800</v>
      </c>
    </row>
    <row r="256" spans="1:9">
      <c r="A256" s="892">
        <v>247</v>
      </c>
      <c r="B256" s="891" t="s">
        <v>1583</v>
      </c>
      <c r="C256" s="13">
        <v>2022</v>
      </c>
      <c r="D256" s="13" t="s">
        <v>13</v>
      </c>
      <c r="E256" s="15">
        <v>12000</v>
      </c>
      <c r="F256" s="15">
        <v>1</v>
      </c>
      <c r="G256" s="15">
        <v>12000</v>
      </c>
      <c r="H256" s="15">
        <v>1</v>
      </c>
      <c r="I256" s="15">
        <v>12000</v>
      </c>
    </row>
    <row r="257" spans="1:9">
      <c r="A257" s="892">
        <v>248</v>
      </c>
      <c r="B257" s="891" t="s">
        <v>1584</v>
      </c>
      <c r="C257" s="13">
        <v>2022</v>
      </c>
      <c r="D257" s="13" t="s">
        <v>13</v>
      </c>
      <c r="E257" s="15">
        <v>10500</v>
      </c>
      <c r="F257" s="15">
        <v>1</v>
      </c>
      <c r="G257" s="15">
        <v>10500</v>
      </c>
      <c r="H257" s="15">
        <v>1</v>
      </c>
      <c r="I257" s="15">
        <v>10500</v>
      </c>
    </row>
    <row r="258" spans="1:9">
      <c r="A258" s="892">
        <v>249</v>
      </c>
      <c r="B258" s="891" t="s">
        <v>1585</v>
      </c>
      <c r="C258" s="13">
        <v>2022</v>
      </c>
      <c r="D258" s="13" t="s">
        <v>13</v>
      </c>
      <c r="E258" s="15">
        <v>100000</v>
      </c>
      <c r="F258" s="15">
        <v>1</v>
      </c>
      <c r="G258" s="15">
        <v>100000</v>
      </c>
      <c r="H258" s="15">
        <v>1</v>
      </c>
      <c r="I258" s="15">
        <v>100000</v>
      </c>
    </row>
    <row r="259" spans="1:9" s="894" customFormat="1">
      <c r="A259" s="1150" t="s">
        <v>1586</v>
      </c>
      <c r="B259" s="1152"/>
      <c r="C259" s="787"/>
      <c r="D259" s="787"/>
      <c r="E259" s="788"/>
      <c r="F259" s="788">
        <f>SUM(F10:F258)</f>
        <v>3531</v>
      </c>
      <c r="G259" s="1014">
        <f>SUM(G10:G258)</f>
        <v>8951792</v>
      </c>
      <c r="H259" s="893">
        <f>SUM(H10:H258)</f>
        <v>3531</v>
      </c>
      <c r="I259" s="1015">
        <f>SUM(I10:I258)</f>
        <v>8951792</v>
      </c>
    </row>
    <row r="262" spans="1:9" ht="16.5">
      <c r="A262" s="1262" t="s">
        <v>3704</v>
      </c>
      <c r="B262" s="1262" t="s">
        <v>3488</v>
      </c>
      <c r="C262" s="1262"/>
      <c r="D262" s="1262"/>
      <c r="E262" s="1262"/>
      <c r="F262" s="1262"/>
      <c r="G262" s="1262"/>
      <c r="H262" s="1262"/>
    </row>
    <row r="263" spans="1:9">
      <c r="A263" s="895"/>
      <c r="B263" s="896"/>
      <c r="C263" s="299"/>
      <c r="D263" s="897"/>
      <c r="E263" s="896"/>
      <c r="F263" s="897"/>
      <c r="G263" s="897"/>
      <c r="H263" s="896"/>
    </row>
    <row r="264" spans="1:9">
      <c r="A264" s="1154" t="s">
        <v>1</v>
      </c>
      <c r="B264" s="1154" t="s">
        <v>2</v>
      </c>
      <c r="C264" s="1156" t="s">
        <v>5</v>
      </c>
      <c r="D264" s="1263" t="s">
        <v>674</v>
      </c>
      <c r="E264" s="1158" t="s">
        <v>7</v>
      </c>
      <c r="F264" s="1159"/>
      <c r="G264" s="1259" t="s">
        <v>8</v>
      </c>
      <c r="H264" s="1259"/>
    </row>
    <row r="265" spans="1:9" ht="21">
      <c r="A265" s="1155"/>
      <c r="B265" s="1155"/>
      <c r="C265" s="1157"/>
      <c r="D265" s="1264"/>
      <c r="E265" s="618" t="s">
        <v>9</v>
      </c>
      <c r="F265" s="885" t="s">
        <v>10</v>
      </c>
      <c r="G265" s="197" t="s">
        <v>675</v>
      </c>
      <c r="H265" s="490" t="s">
        <v>676</v>
      </c>
    </row>
    <row r="266" spans="1:9">
      <c r="A266" s="30">
        <v>1</v>
      </c>
      <c r="B266" s="30" t="s">
        <v>683</v>
      </c>
      <c r="C266" s="30" t="s">
        <v>13</v>
      </c>
      <c r="D266" s="15">
        <v>67</v>
      </c>
      <c r="E266" s="30">
        <v>102</v>
      </c>
      <c r="F266" s="898">
        <v>6834</v>
      </c>
      <c r="G266" s="30">
        <v>102</v>
      </c>
      <c r="H266" s="899">
        <v>6834</v>
      </c>
    </row>
    <row r="267" spans="1:9">
      <c r="A267" s="887">
        <v>2</v>
      </c>
      <c r="B267" s="30" t="s">
        <v>3516</v>
      </c>
      <c r="C267" s="30" t="s">
        <v>13</v>
      </c>
      <c r="D267" s="30">
        <v>250</v>
      </c>
      <c r="E267" s="15">
        <v>4</v>
      </c>
      <c r="F267" s="898">
        <v>1000</v>
      </c>
      <c r="G267" s="30">
        <v>4</v>
      </c>
      <c r="H267" s="899">
        <v>1000</v>
      </c>
    </row>
    <row r="268" spans="1:9">
      <c r="A268" s="30">
        <v>3</v>
      </c>
      <c r="B268" s="30" t="s">
        <v>1482</v>
      </c>
      <c r="C268" s="30" t="s">
        <v>13</v>
      </c>
      <c r="D268" s="30">
        <v>584</v>
      </c>
      <c r="E268" s="15">
        <v>1</v>
      </c>
      <c r="F268" s="898">
        <v>584</v>
      </c>
      <c r="G268" s="15">
        <v>1</v>
      </c>
      <c r="H268" s="898">
        <v>584</v>
      </c>
    </row>
    <row r="269" spans="1:9">
      <c r="A269" s="30">
        <v>4</v>
      </c>
      <c r="B269" s="30" t="s">
        <v>1474</v>
      </c>
      <c r="C269" s="30" t="s">
        <v>13</v>
      </c>
      <c r="D269" s="30">
        <v>175</v>
      </c>
      <c r="E269" s="15">
        <v>22</v>
      </c>
      <c r="F269" s="898">
        <v>3860</v>
      </c>
      <c r="G269" s="15">
        <v>22</v>
      </c>
      <c r="H269" s="898">
        <v>3860</v>
      </c>
    </row>
    <row r="270" spans="1:9">
      <c r="A270" s="887">
        <v>5</v>
      </c>
      <c r="B270" s="30" t="s">
        <v>3705</v>
      </c>
      <c r="C270" s="30" t="s">
        <v>13</v>
      </c>
      <c r="D270" s="30">
        <v>450</v>
      </c>
      <c r="E270" s="15">
        <v>2</v>
      </c>
      <c r="F270" s="898">
        <v>900</v>
      </c>
      <c r="G270" s="15">
        <v>2</v>
      </c>
      <c r="H270" s="898">
        <v>900</v>
      </c>
    </row>
    <row r="271" spans="1:9">
      <c r="A271" s="30">
        <v>6</v>
      </c>
      <c r="B271" s="30" t="s">
        <v>3519</v>
      </c>
      <c r="C271" s="30" t="s">
        <v>13</v>
      </c>
      <c r="D271" s="30">
        <v>350</v>
      </c>
      <c r="E271" s="15">
        <v>5</v>
      </c>
      <c r="F271" s="898">
        <v>1750</v>
      </c>
      <c r="G271" s="15">
        <v>5</v>
      </c>
      <c r="H271" s="898">
        <v>1750</v>
      </c>
    </row>
    <row r="272" spans="1:9">
      <c r="A272" s="30">
        <v>7</v>
      </c>
      <c r="B272" s="30" t="s">
        <v>3520</v>
      </c>
      <c r="C272" s="30" t="s">
        <v>13</v>
      </c>
      <c r="D272" s="30">
        <v>500</v>
      </c>
      <c r="E272" s="15">
        <v>1</v>
      </c>
      <c r="F272" s="898">
        <v>500</v>
      </c>
      <c r="G272" s="15">
        <v>1</v>
      </c>
      <c r="H272" s="898">
        <v>500</v>
      </c>
    </row>
    <row r="273" spans="1:8">
      <c r="A273" s="887">
        <v>8</v>
      </c>
      <c r="B273" s="30" t="s">
        <v>3706</v>
      </c>
      <c r="C273" s="30" t="s">
        <v>13</v>
      </c>
      <c r="D273" s="30">
        <v>250</v>
      </c>
      <c r="E273" s="15">
        <v>2</v>
      </c>
      <c r="F273" s="898">
        <v>500</v>
      </c>
      <c r="G273" s="15">
        <v>2</v>
      </c>
      <c r="H273" s="898">
        <v>500</v>
      </c>
    </row>
    <row r="274" spans="1:8">
      <c r="A274" s="30">
        <v>9</v>
      </c>
      <c r="B274" s="30" t="s">
        <v>1496</v>
      </c>
      <c r="C274" s="30" t="s">
        <v>13</v>
      </c>
      <c r="D274" s="30">
        <v>1100</v>
      </c>
      <c r="E274" s="15">
        <v>2</v>
      </c>
      <c r="F274" s="898">
        <v>2200</v>
      </c>
      <c r="G274" s="15">
        <v>2</v>
      </c>
      <c r="H274" s="898">
        <v>2200</v>
      </c>
    </row>
    <row r="275" spans="1:8">
      <c r="A275" s="30">
        <v>10</v>
      </c>
      <c r="B275" s="30" t="s">
        <v>3523</v>
      </c>
      <c r="C275" s="30" t="s">
        <v>13</v>
      </c>
      <c r="D275" s="30">
        <v>240</v>
      </c>
      <c r="E275" s="15">
        <v>4</v>
      </c>
      <c r="F275" s="898">
        <v>960</v>
      </c>
      <c r="G275" s="15">
        <v>4</v>
      </c>
      <c r="H275" s="898">
        <v>960</v>
      </c>
    </row>
    <row r="276" spans="1:8">
      <c r="A276" s="887">
        <v>11</v>
      </c>
      <c r="B276" s="30" t="s">
        <v>3707</v>
      </c>
      <c r="C276" s="30" t="s">
        <v>13</v>
      </c>
      <c r="D276" s="30">
        <v>300</v>
      </c>
      <c r="E276" s="15">
        <v>4</v>
      </c>
      <c r="F276" s="898">
        <v>1200</v>
      </c>
      <c r="G276" s="15">
        <v>4</v>
      </c>
      <c r="H276" s="898">
        <v>1200</v>
      </c>
    </row>
    <row r="277" spans="1:8">
      <c r="A277" s="30">
        <v>12</v>
      </c>
      <c r="B277" s="30" t="s">
        <v>3708</v>
      </c>
      <c r="C277" s="30" t="s">
        <v>3495</v>
      </c>
      <c r="D277" s="30">
        <v>430</v>
      </c>
      <c r="E277" s="15">
        <v>9</v>
      </c>
      <c r="F277" s="898">
        <v>3870</v>
      </c>
      <c r="G277" s="15">
        <v>9</v>
      </c>
      <c r="H277" s="898">
        <v>3870</v>
      </c>
    </row>
    <row r="278" spans="1:8">
      <c r="A278" s="30">
        <v>13</v>
      </c>
      <c r="B278" s="30" t="s">
        <v>3709</v>
      </c>
      <c r="C278" s="30" t="s">
        <v>13</v>
      </c>
      <c r="D278" s="30">
        <v>155</v>
      </c>
      <c r="E278" s="15">
        <v>15</v>
      </c>
      <c r="F278" s="898">
        <v>2325</v>
      </c>
      <c r="G278" s="15">
        <v>15</v>
      </c>
      <c r="H278" s="898">
        <v>2325</v>
      </c>
    </row>
    <row r="279" spans="1:8">
      <c r="A279" s="887">
        <v>14</v>
      </c>
      <c r="B279" s="30" t="s">
        <v>3710</v>
      </c>
      <c r="C279" s="30" t="s">
        <v>13</v>
      </c>
      <c r="D279" s="30">
        <v>8500</v>
      </c>
      <c r="E279" s="15">
        <v>1</v>
      </c>
      <c r="F279" s="898">
        <v>8500</v>
      </c>
      <c r="G279" s="15">
        <v>1</v>
      </c>
      <c r="H279" s="898">
        <v>8500</v>
      </c>
    </row>
    <row r="280" spans="1:8">
      <c r="A280" s="30">
        <v>15</v>
      </c>
      <c r="B280" s="30" t="s">
        <v>3711</v>
      </c>
      <c r="C280" s="30" t="s">
        <v>13</v>
      </c>
      <c r="D280" s="15">
        <v>220</v>
      </c>
      <c r="E280" s="898">
        <v>3</v>
      </c>
      <c r="F280" s="15">
        <v>660</v>
      </c>
      <c r="G280" s="898">
        <v>3</v>
      </c>
      <c r="H280" s="898">
        <v>660</v>
      </c>
    </row>
    <row r="281" spans="1:8">
      <c r="A281" s="30">
        <v>16</v>
      </c>
      <c r="B281" s="30" t="s">
        <v>3528</v>
      </c>
      <c r="C281" s="30" t="s">
        <v>13</v>
      </c>
      <c r="D281" s="30">
        <v>1000</v>
      </c>
      <c r="E281" s="15">
        <v>6</v>
      </c>
      <c r="F281" s="898">
        <v>6000</v>
      </c>
      <c r="G281" s="15">
        <v>6</v>
      </c>
      <c r="H281" s="898">
        <v>6000</v>
      </c>
    </row>
    <row r="282" spans="1:8">
      <c r="A282" s="887">
        <v>17</v>
      </c>
      <c r="B282" s="30" t="s">
        <v>3529</v>
      </c>
      <c r="C282" s="30" t="s">
        <v>13</v>
      </c>
      <c r="D282" s="30">
        <v>250</v>
      </c>
      <c r="E282" s="15">
        <v>21</v>
      </c>
      <c r="F282" s="898">
        <v>5250</v>
      </c>
      <c r="G282" s="15">
        <v>21</v>
      </c>
      <c r="H282" s="898">
        <v>5250</v>
      </c>
    </row>
    <row r="283" spans="1:8">
      <c r="A283" s="30">
        <v>18</v>
      </c>
      <c r="B283" s="30" t="s">
        <v>3530</v>
      </c>
      <c r="C283" s="30" t="s">
        <v>13</v>
      </c>
      <c r="D283" s="30">
        <v>184</v>
      </c>
      <c r="E283" s="15">
        <v>20</v>
      </c>
      <c r="F283" s="898">
        <v>3685</v>
      </c>
      <c r="G283" s="15">
        <v>20</v>
      </c>
      <c r="H283" s="898">
        <v>3685</v>
      </c>
    </row>
    <row r="284" spans="1:8">
      <c r="A284" s="887">
        <v>19</v>
      </c>
      <c r="B284" s="30" t="s">
        <v>343</v>
      </c>
      <c r="C284" s="30" t="s">
        <v>13</v>
      </c>
      <c r="D284" s="30">
        <v>13500</v>
      </c>
      <c r="E284" s="15">
        <v>2</v>
      </c>
      <c r="F284" s="898">
        <v>27000</v>
      </c>
      <c r="G284" s="15">
        <v>2</v>
      </c>
      <c r="H284" s="898">
        <v>27000</v>
      </c>
    </row>
    <row r="285" spans="1:8">
      <c r="A285" s="30">
        <v>20</v>
      </c>
      <c r="B285" s="29" t="s">
        <v>1471</v>
      </c>
      <c r="C285" s="30" t="s">
        <v>13</v>
      </c>
      <c r="D285" s="30">
        <v>300</v>
      </c>
      <c r="E285" s="15">
        <v>1</v>
      </c>
      <c r="F285" s="898">
        <v>300</v>
      </c>
      <c r="G285" s="15">
        <v>1</v>
      </c>
      <c r="H285" s="898">
        <v>300</v>
      </c>
    </row>
    <row r="286" spans="1:8">
      <c r="A286" s="887">
        <v>21</v>
      </c>
      <c r="B286" s="29" t="s">
        <v>3712</v>
      </c>
      <c r="C286" s="30" t="s">
        <v>13</v>
      </c>
      <c r="D286" s="30">
        <v>120</v>
      </c>
      <c r="E286" s="15">
        <v>6</v>
      </c>
      <c r="F286" s="898">
        <v>720</v>
      </c>
      <c r="G286" s="15">
        <v>6</v>
      </c>
      <c r="H286" s="898">
        <v>720</v>
      </c>
    </row>
    <row r="287" spans="1:8">
      <c r="A287" s="29">
        <v>22</v>
      </c>
      <c r="B287" s="30" t="s">
        <v>3713</v>
      </c>
      <c r="C287" s="30" t="s">
        <v>13</v>
      </c>
      <c r="D287" s="15">
        <v>300</v>
      </c>
      <c r="E287" s="898">
        <v>2</v>
      </c>
      <c r="F287" s="15">
        <v>600</v>
      </c>
      <c r="G287" s="898">
        <v>2</v>
      </c>
      <c r="H287" s="898">
        <v>600</v>
      </c>
    </row>
    <row r="288" spans="1:8">
      <c r="A288" s="30">
        <v>23</v>
      </c>
      <c r="B288" s="29" t="s">
        <v>3714</v>
      </c>
      <c r="C288" s="30" t="s">
        <v>13</v>
      </c>
      <c r="D288" s="30">
        <v>120</v>
      </c>
      <c r="E288" s="15">
        <v>2</v>
      </c>
      <c r="F288" s="898">
        <v>240</v>
      </c>
      <c r="G288" s="15">
        <v>2</v>
      </c>
      <c r="H288" s="898">
        <v>240</v>
      </c>
    </row>
    <row r="289" spans="1:8">
      <c r="A289" s="887">
        <v>24</v>
      </c>
      <c r="B289" s="29" t="s">
        <v>3715</v>
      </c>
      <c r="C289" s="30" t="s">
        <v>13</v>
      </c>
      <c r="D289" s="30">
        <v>2000</v>
      </c>
      <c r="E289" s="15">
        <v>1</v>
      </c>
      <c r="F289" s="898">
        <v>2000</v>
      </c>
      <c r="G289" s="15">
        <v>1</v>
      </c>
      <c r="H289" s="898">
        <v>2000</v>
      </c>
    </row>
    <row r="290" spans="1:8">
      <c r="A290" s="30">
        <v>25</v>
      </c>
      <c r="B290" s="30" t="s">
        <v>1554</v>
      </c>
      <c r="C290" s="30" t="s">
        <v>13</v>
      </c>
      <c r="D290" s="15">
        <v>400</v>
      </c>
      <c r="E290" s="898">
        <v>2</v>
      </c>
      <c r="F290" s="15">
        <v>800</v>
      </c>
      <c r="G290" s="898">
        <v>2</v>
      </c>
      <c r="H290" s="898">
        <v>800</v>
      </c>
    </row>
    <row r="291" spans="1:8">
      <c r="A291" s="29">
        <v>26</v>
      </c>
      <c r="B291" s="30" t="s">
        <v>3716</v>
      </c>
      <c r="C291" s="30" t="s">
        <v>13</v>
      </c>
      <c r="D291" s="15">
        <v>250</v>
      </c>
      <c r="E291" s="898">
        <v>1</v>
      </c>
      <c r="F291" s="15">
        <v>250</v>
      </c>
      <c r="G291" s="898">
        <v>1</v>
      </c>
      <c r="H291" s="898">
        <v>250</v>
      </c>
    </row>
    <row r="292" spans="1:8">
      <c r="A292" s="29">
        <v>27</v>
      </c>
      <c r="B292" s="30" t="s">
        <v>3717</v>
      </c>
      <c r="C292" s="30" t="s">
        <v>13</v>
      </c>
      <c r="D292" s="15">
        <v>100</v>
      </c>
      <c r="E292" s="898">
        <v>6</v>
      </c>
      <c r="F292" s="15">
        <v>600</v>
      </c>
      <c r="G292" s="898">
        <v>6</v>
      </c>
      <c r="H292" s="898">
        <v>600</v>
      </c>
    </row>
    <row r="293" spans="1:8">
      <c r="A293" s="30">
        <v>28</v>
      </c>
      <c r="B293" s="30" t="s">
        <v>3718</v>
      </c>
      <c r="C293" s="15" t="s">
        <v>13</v>
      </c>
      <c r="D293" s="898">
        <v>180</v>
      </c>
      <c r="E293" s="15">
        <v>1</v>
      </c>
      <c r="F293" s="898">
        <v>180</v>
      </c>
      <c r="G293" s="898">
        <v>1</v>
      </c>
      <c r="H293" s="898">
        <v>180</v>
      </c>
    </row>
    <row r="294" spans="1:8">
      <c r="A294" s="29"/>
      <c r="B294" s="30"/>
      <c r="C294" s="30"/>
      <c r="D294" s="15"/>
      <c r="E294" s="898">
        <f>SUM(E266:E293)</f>
        <v>248</v>
      </c>
      <c r="F294" s="15">
        <f>SUM(F266:F293)</f>
        <v>83268</v>
      </c>
      <c r="G294" s="898">
        <f>SUM(G266:G293)</f>
        <v>248</v>
      </c>
      <c r="H294" s="898">
        <f>SUM(H266:H293)</f>
        <v>83268</v>
      </c>
    </row>
    <row r="295" spans="1:8">
      <c r="A295" s="29"/>
      <c r="B295" s="30" t="s">
        <v>318</v>
      </c>
      <c r="C295" s="30"/>
      <c r="D295" s="15"/>
      <c r="E295" s="898"/>
      <c r="F295" s="15"/>
      <c r="G295" s="898"/>
      <c r="H295" s="898"/>
    </row>
    <row r="298" spans="1:8" ht="21.75" customHeight="1">
      <c r="A298" s="1262" t="s">
        <v>3719</v>
      </c>
      <c r="B298" s="1262" t="s">
        <v>3488</v>
      </c>
      <c r="C298" s="1262"/>
      <c r="D298" s="1262"/>
      <c r="E298" s="1262"/>
      <c r="F298" s="1262"/>
      <c r="G298" s="1262"/>
      <c r="H298" s="1262"/>
    </row>
    <row r="299" spans="1:8" ht="14.25" customHeight="1">
      <c r="A299" s="895"/>
      <c r="B299" s="896"/>
      <c r="C299" s="299"/>
      <c r="D299" s="897"/>
      <c r="E299" s="896"/>
      <c r="F299" s="897"/>
      <c r="G299" s="897"/>
      <c r="H299" s="896"/>
    </row>
    <row r="300" spans="1:8" ht="26.25" customHeight="1">
      <c r="A300" s="1154" t="s">
        <v>1</v>
      </c>
      <c r="B300" s="1154" t="s">
        <v>2</v>
      </c>
      <c r="C300" s="1156" t="s">
        <v>5</v>
      </c>
      <c r="D300" s="1263" t="s">
        <v>674</v>
      </c>
      <c r="E300" s="1158" t="s">
        <v>7</v>
      </c>
      <c r="F300" s="1159"/>
      <c r="G300" s="1259" t="s">
        <v>8</v>
      </c>
      <c r="H300" s="1259"/>
    </row>
    <row r="301" spans="1:8" ht="27.75" customHeight="1">
      <c r="A301" s="1155"/>
      <c r="B301" s="1155"/>
      <c r="C301" s="1157"/>
      <c r="D301" s="1264"/>
      <c r="E301" s="618" t="s">
        <v>9</v>
      </c>
      <c r="F301" s="885" t="s">
        <v>10</v>
      </c>
      <c r="G301" s="197" t="s">
        <v>675</v>
      </c>
      <c r="H301" s="490" t="s">
        <v>676</v>
      </c>
    </row>
    <row r="302" spans="1:8" ht="20.100000000000001" customHeight="1">
      <c r="A302" s="30">
        <v>1</v>
      </c>
      <c r="B302" s="30" t="s">
        <v>3489</v>
      </c>
      <c r="C302" s="30" t="s">
        <v>3490</v>
      </c>
      <c r="D302" s="15">
        <v>2990</v>
      </c>
      <c r="E302" s="30">
        <v>9.06</v>
      </c>
      <c r="F302" s="900">
        <f>SUM(D302*E302)</f>
        <v>27089.4</v>
      </c>
      <c r="G302" s="30">
        <f>SUM(E302)</f>
        <v>9.06</v>
      </c>
      <c r="H302" s="901">
        <f t="shared" ref="H302:H323" si="2">SUM(F302)</f>
        <v>27089.4</v>
      </c>
    </row>
    <row r="303" spans="1:8" ht="20.100000000000001" customHeight="1">
      <c r="A303" s="887">
        <v>2</v>
      </c>
      <c r="B303" s="30" t="s">
        <v>3491</v>
      </c>
      <c r="C303" s="30" t="s">
        <v>3490</v>
      </c>
      <c r="D303" s="30">
        <v>473</v>
      </c>
      <c r="E303" s="15">
        <v>21.72</v>
      </c>
      <c r="F303" s="900">
        <v>10273</v>
      </c>
      <c r="G303" s="30">
        <f t="shared" ref="G303:G323" si="3">SUM(E303)</f>
        <v>21.72</v>
      </c>
      <c r="H303" s="901">
        <f t="shared" si="2"/>
        <v>10273</v>
      </c>
    </row>
    <row r="304" spans="1:8" ht="20.100000000000001" customHeight="1">
      <c r="A304" s="30">
        <v>3</v>
      </c>
      <c r="B304" s="30" t="s">
        <v>3492</v>
      </c>
      <c r="C304" s="30" t="s">
        <v>3490</v>
      </c>
      <c r="D304" s="30">
        <v>491</v>
      </c>
      <c r="E304" s="15">
        <v>20.86</v>
      </c>
      <c r="F304" s="900">
        <f t="shared" ref="F304:F323" si="4">SUM(D304*E304)</f>
        <v>10242.26</v>
      </c>
      <c r="G304" s="30">
        <f t="shared" si="3"/>
        <v>20.86</v>
      </c>
      <c r="H304" s="901">
        <f t="shared" si="2"/>
        <v>10242.26</v>
      </c>
    </row>
    <row r="305" spans="1:8" ht="20.100000000000001" customHeight="1">
      <c r="A305" s="887">
        <v>4</v>
      </c>
      <c r="B305" s="30" t="s">
        <v>3493</v>
      </c>
      <c r="C305" s="30" t="s">
        <v>3490</v>
      </c>
      <c r="D305" s="30">
        <v>327</v>
      </c>
      <c r="E305" s="15">
        <v>5.16</v>
      </c>
      <c r="F305" s="900">
        <f t="shared" si="4"/>
        <v>1687.32</v>
      </c>
      <c r="G305" s="30">
        <f t="shared" si="3"/>
        <v>5.16</v>
      </c>
      <c r="H305" s="901">
        <f t="shared" si="2"/>
        <v>1687.32</v>
      </c>
    </row>
    <row r="306" spans="1:8" ht="20.100000000000001" customHeight="1">
      <c r="A306" s="30">
        <v>5</v>
      </c>
      <c r="B306" s="30" t="s">
        <v>3494</v>
      </c>
      <c r="C306" s="30" t="s">
        <v>3495</v>
      </c>
      <c r="D306" s="30">
        <v>1100</v>
      </c>
      <c r="E306" s="15">
        <v>16</v>
      </c>
      <c r="F306" s="900">
        <f t="shared" si="4"/>
        <v>17600</v>
      </c>
      <c r="G306" s="30">
        <f t="shared" si="3"/>
        <v>16</v>
      </c>
      <c r="H306" s="901">
        <f t="shared" si="2"/>
        <v>17600</v>
      </c>
    </row>
    <row r="307" spans="1:8">
      <c r="A307" s="30">
        <v>6</v>
      </c>
      <c r="B307" s="30" t="s">
        <v>3496</v>
      </c>
      <c r="C307" s="30" t="s">
        <v>3490</v>
      </c>
      <c r="D307" s="30">
        <v>747</v>
      </c>
      <c r="E307" s="15">
        <v>1.8</v>
      </c>
      <c r="F307" s="900">
        <f t="shared" si="4"/>
        <v>1344.6000000000001</v>
      </c>
      <c r="G307" s="30">
        <f t="shared" si="3"/>
        <v>1.8</v>
      </c>
      <c r="H307" s="901">
        <f t="shared" si="2"/>
        <v>1344.6000000000001</v>
      </c>
    </row>
    <row r="308" spans="1:8">
      <c r="A308" s="887">
        <v>7</v>
      </c>
      <c r="B308" s="30" t="s">
        <v>3498</v>
      </c>
      <c r="C308" s="30" t="s">
        <v>3490</v>
      </c>
      <c r="D308" s="30">
        <v>434</v>
      </c>
      <c r="E308" s="15">
        <v>12.3</v>
      </c>
      <c r="F308" s="900">
        <f t="shared" si="4"/>
        <v>5338.2000000000007</v>
      </c>
      <c r="G308" s="30">
        <v>12.3</v>
      </c>
      <c r="H308" s="901">
        <f t="shared" si="2"/>
        <v>5338.2000000000007</v>
      </c>
    </row>
    <row r="309" spans="1:8">
      <c r="A309" s="887">
        <v>8</v>
      </c>
      <c r="B309" s="30" t="s">
        <v>3720</v>
      </c>
      <c r="C309" s="30" t="s">
        <v>3490</v>
      </c>
      <c r="D309" s="30">
        <v>1278</v>
      </c>
      <c r="E309" s="15">
        <v>5.08</v>
      </c>
      <c r="F309" s="900">
        <v>6492</v>
      </c>
      <c r="G309" s="30">
        <v>5.08</v>
      </c>
      <c r="H309" s="901">
        <v>6492</v>
      </c>
    </row>
    <row r="310" spans="1:8">
      <c r="A310" s="30">
        <v>9</v>
      </c>
      <c r="B310" s="30" t="s">
        <v>3499</v>
      </c>
      <c r="C310" s="30" t="s">
        <v>3490</v>
      </c>
      <c r="D310" s="30">
        <v>293</v>
      </c>
      <c r="E310" s="15">
        <v>4</v>
      </c>
      <c r="F310" s="900">
        <f t="shared" si="4"/>
        <v>1172</v>
      </c>
      <c r="G310" s="30">
        <f t="shared" si="3"/>
        <v>4</v>
      </c>
      <c r="H310" s="901">
        <f t="shared" si="2"/>
        <v>1172</v>
      </c>
    </row>
    <row r="311" spans="1:8">
      <c r="A311" s="30">
        <v>10</v>
      </c>
      <c r="B311" s="30" t="s">
        <v>3721</v>
      </c>
      <c r="C311" s="30" t="s">
        <v>3490</v>
      </c>
      <c r="D311" s="30">
        <v>853</v>
      </c>
      <c r="E311" s="15">
        <v>12.7</v>
      </c>
      <c r="F311" s="900">
        <f t="shared" si="4"/>
        <v>10833.099999999999</v>
      </c>
      <c r="G311" s="30">
        <f t="shared" si="3"/>
        <v>12.7</v>
      </c>
      <c r="H311" s="901">
        <f t="shared" si="2"/>
        <v>10833.099999999999</v>
      </c>
    </row>
    <row r="312" spans="1:8">
      <c r="A312" s="30">
        <v>11</v>
      </c>
      <c r="B312" s="30" t="s">
        <v>3501</v>
      </c>
      <c r="C312" s="30" t="s">
        <v>3490</v>
      </c>
      <c r="D312" s="30">
        <v>263</v>
      </c>
      <c r="E312" s="15">
        <v>5.6</v>
      </c>
      <c r="F312" s="900">
        <f t="shared" si="4"/>
        <v>1472.8</v>
      </c>
      <c r="G312" s="30">
        <f t="shared" si="3"/>
        <v>5.6</v>
      </c>
      <c r="H312" s="901">
        <f t="shared" si="2"/>
        <v>1472.8</v>
      </c>
    </row>
    <row r="313" spans="1:8">
      <c r="A313" s="887">
        <v>12</v>
      </c>
      <c r="B313" s="30" t="s">
        <v>3502</v>
      </c>
      <c r="C313" s="30" t="s">
        <v>3490</v>
      </c>
      <c r="D313" s="30">
        <v>618</v>
      </c>
      <c r="E313" s="15">
        <v>8</v>
      </c>
      <c r="F313" s="900">
        <f t="shared" si="4"/>
        <v>4944</v>
      </c>
      <c r="G313" s="30">
        <f t="shared" si="3"/>
        <v>8</v>
      </c>
      <c r="H313" s="901">
        <f t="shared" si="2"/>
        <v>4944</v>
      </c>
    </row>
    <row r="314" spans="1:8">
      <c r="A314" s="30">
        <v>13</v>
      </c>
      <c r="B314" s="30" t="s">
        <v>3503</v>
      </c>
      <c r="C314" s="30" t="s">
        <v>3490</v>
      </c>
      <c r="D314" s="30">
        <v>154</v>
      </c>
      <c r="E314" s="15">
        <v>11</v>
      </c>
      <c r="F314" s="900">
        <f t="shared" si="4"/>
        <v>1694</v>
      </c>
      <c r="G314" s="30">
        <f t="shared" si="3"/>
        <v>11</v>
      </c>
      <c r="H314" s="901">
        <f t="shared" si="2"/>
        <v>1694</v>
      </c>
    </row>
    <row r="315" spans="1:8">
      <c r="A315" s="30">
        <v>14</v>
      </c>
      <c r="B315" s="30" t="s">
        <v>3504</v>
      </c>
      <c r="C315" s="30" t="s">
        <v>13</v>
      </c>
      <c r="D315" s="30">
        <v>535</v>
      </c>
      <c r="E315" s="15">
        <v>15</v>
      </c>
      <c r="F315" s="900">
        <f t="shared" si="4"/>
        <v>8025</v>
      </c>
      <c r="G315" s="30">
        <f t="shared" si="3"/>
        <v>15</v>
      </c>
      <c r="H315" s="901">
        <f t="shared" si="2"/>
        <v>8025</v>
      </c>
    </row>
    <row r="316" spans="1:8">
      <c r="A316" s="887">
        <v>15</v>
      </c>
      <c r="B316" s="30" t="s">
        <v>3665</v>
      </c>
      <c r="C316" s="30" t="s">
        <v>3637</v>
      </c>
      <c r="D316" s="30">
        <v>200</v>
      </c>
      <c r="E316" s="15">
        <v>6</v>
      </c>
      <c r="F316" s="900">
        <v>1251</v>
      </c>
      <c r="G316" s="30">
        <v>6</v>
      </c>
      <c r="H316" s="901">
        <v>1251</v>
      </c>
    </row>
    <row r="317" spans="1:8">
      <c r="A317" s="30">
        <v>16</v>
      </c>
      <c r="B317" s="30" t="s">
        <v>3507</v>
      </c>
      <c r="C317" s="30" t="s">
        <v>3490</v>
      </c>
      <c r="D317" s="30">
        <v>238.6</v>
      </c>
      <c r="E317" s="15">
        <v>13</v>
      </c>
      <c r="F317" s="900">
        <f t="shared" si="4"/>
        <v>3101.7999999999997</v>
      </c>
      <c r="G317" s="30">
        <f t="shared" si="3"/>
        <v>13</v>
      </c>
      <c r="H317" s="901">
        <f t="shared" si="2"/>
        <v>3101.7999999999997</v>
      </c>
    </row>
    <row r="318" spans="1:8">
      <c r="A318" s="887">
        <v>17</v>
      </c>
      <c r="B318" s="30" t="s">
        <v>3722</v>
      </c>
      <c r="C318" s="30" t="s">
        <v>3490</v>
      </c>
      <c r="D318" s="30">
        <v>2395</v>
      </c>
      <c r="E318" s="15">
        <v>0.49</v>
      </c>
      <c r="F318" s="900">
        <f t="shared" si="4"/>
        <v>1173.55</v>
      </c>
      <c r="G318" s="30">
        <f t="shared" si="3"/>
        <v>0.49</v>
      </c>
      <c r="H318" s="901">
        <f t="shared" si="2"/>
        <v>1173.55</v>
      </c>
    </row>
    <row r="319" spans="1:8">
      <c r="A319" s="887">
        <v>18</v>
      </c>
      <c r="B319" s="30" t="s">
        <v>3508</v>
      </c>
      <c r="C319" s="30" t="s">
        <v>3490</v>
      </c>
      <c r="D319" s="30">
        <v>293</v>
      </c>
      <c r="E319" s="15">
        <v>3.12</v>
      </c>
      <c r="F319" s="900">
        <f t="shared" si="4"/>
        <v>914.16000000000008</v>
      </c>
      <c r="G319" s="30">
        <f t="shared" si="3"/>
        <v>3.12</v>
      </c>
      <c r="H319" s="901">
        <f t="shared" si="2"/>
        <v>914.16000000000008</v>
      </c>
    </row>
    <row r="320" spans="1:8">
      <c r="A320" s="887">
        <v>19</v>
      </c>
      <c r="B320" s="30" t="s">
        <v>3723</v>
      </c>
      <c r="C320" s="30" t="s">
        <v>3490</v>
      </c>
      <c r="D320" s="30">
        <v>1213</v>
      </c>
      <c r="E320" s="15">
        <v>8.73</v>
      </c>
      <c r="F320" s="900">
        <f t="shared" si="4"/>
        <v>10589.49</v>
      </c>
      <c r="G320" s="30">
        <f t="shared" si="3"/>
        <v>8.73</v>
      </c>
      <c r="H320" s="901">
        <f t="shared" si="2"/>
        <v>10589.49</v>
      </c>
    </row>
    <row r="321" spans="1:9">
      <c r="A321" s="887">
        <v>20</v>
      </c>
      <c r="B321" s="30" t="s">
        <v>3509</v>
      </c>
      <c r="C321" s="30" t="s">
        <v>3490</v>
      </c>
      <c r="D321" s="30">
        <v>3444</v>
      </c>
      <c r="E321" s="15">
        <v>4.4000000000000004</v>
      </c>
      <c r="F321" s="900">
        <f t="shared" si="4"/>
        <v>15153.6</v>
      </c>
      <c r="G321" s="30">
        <f t="shared" si="3"/>
        <v>4.4000000000000004</v>
      </c>
      <c r="H321" s="901">
        <f t="shared" si="2"/>
        <v>15153.6</v>
      </c>
    </row>
    <row r="322" spans="1:9" ht="12.75" customHeight="1">
      <c r="A322" s="887">
        <v>21</v>
      </c>
      <c r="B322" s="30" t="s">
        <v>3510</v>
      </c>
      <c r="C322" s="30" t="s">
        <v>3490</v>
      </c>
      <c r="D322" s="30">
        <v>1417</v>
      </c>
      <c r="E322" s="15">
        <v>7.34</v>
      </c>
      <c r="F322" s="900">
        <f t="shared" si="4"/>
        <v>10400.780000000001</v>
      </c>
      <c r="G322" s="30">
        <f t="shared" si="3"/>
        <v>7.34</v>
      </c>
      <c r="H322" s="901">
        <f t="shared" si="2"/>
        <v>10400.780000000001</v>
      </c>
    </row>
    <row r="323" spans="1:9">
      <c r="A323" s="887">
        <v>22</v>
      </c>
      <c r="B323" s="30" t="s">
        <v>3724</v>
      </c>
      <c r="C323" s="30" t="s">
        <v>3490</v>
      </c>
      <c r="D323" s="30">
        <v>924</v>
      </c>
      <c r="E323" s="15">
        <v>4.4800000000000004</v>
      </c>
      <c r="F323" s="900">
        <f t="shared" si="4"/>
        <v>4139.5200000000004</v>
      </c>
      <c r="G323" s="30">
        <f t="shared" si="3"/>
        <v>4.4800000000000004</v>
      </c>
      <c r="H323" s="901">
        <f t="shared" si="2"/>
        <v>4139.5200000000004</v>
      </c>
    </row>
    <row r="324" spans="1:9">
      <c r="A324" s="887">
        <v>23</v>
      </c>
      <c r="B324" s="30" t="s">
        <v>3725</v>
      </c>
      <c r="C324" s="30" t="s">
        <v>3490</v>
      </c>
      <c r="D324" s="30">
        <v>413</v>
      </c>
      <c r="E324" s="15">
        <v>11</v>
      </c>
      <c r="F324" s="900">
        <v>4543</v>
      </c>
      <c r="G324" s="30">
        <v>11</v>
      </c>
      <c r="H324" s="901">
        <v>4543</v>
      </c>
    </row>
    <row r="325" spans="1:9">
      <c r="A325" s="887">
        <v>24</v>
      </c>
      <c r="B325" s="30" t="s">
        <v>3726</v>
      </c>
      <c r="C325" s="30" t="s">
        <v>3490</v>
      </c>
      <c r="D325" s="30">
        <v>1600</v>
      </c>
      <c r="E325" s="15">
        <v>3.78</v>
      </c>
      <c r="F325" s="900">
        <v>6048</v>
      </c>
      <c r="G325" s="30">
        <v>3.78</v>
      </c>
      <c r="H325" s="901">
        <v>6048</v>
      </c>
    </row>
    <row r="326" spans="1:9">
      <c r="A326" s="887">
        <v>25</v>
      </c>
      <c r="B326" s="30" t="s">
        <v>3727</v>
      </c>
      <c r="C326" s="30" t="s">
        <v>3490</v>
      </c>
      <c r="D326" s="30">
        <v>2918</v>
      </c>
      <c r="E326" s="15">
        <v>0.51</v>
      </c>
      <c r="F326" s="900">
        <v>1488</v>
      </c>
      <c r="G326" s="30">
        <v>0.51</v>
      </c>
      <c r="H326" s="901">
        <v>1488</v>
      </c>
    </row>
    <row r="327" spans="1:9">
      <c r="A327" s="887"/>
      <c r="B327" s="30" t="s">
        <v>1586</v>
      </c>
      <c r="C327" s="30"/>
      <c r="D327" s="30"/>
      <c r="E327" s="15">
        <f>SUM(E302:E326)</f>
        <v>211.12999999999997</v>
      </c>
      <c r="F327" s="900">
        <f>SUM(F302:F326)</f>
        <v>167010.58000000002</v>
      </c>
      <c r="G327" s="30">
        <f>SUM(G302:G326)</f>
        <v>211.12999999999997</v>
      </c>
      <c r="H327" s="901">
        <f>SUM(H302:H326)</f>
        <v>167010.58000000002</v>
      </c>
    </row>
    <row r="328" spans="1:9">
      <c r="A328" s="1002"/>
      <c r="B328" s="1002"/>
      <c r="C328" s="1002"/>
      <c r="D328" s="1002"/>
      <c r="E328" s="897"/>
      <c r="F328" s="1337"/>
      <c r="G328" s="1002"/>
      <c r="H328" s="1338"/>
    </row>
    <row r="329" spans="1:9">
      <c r="A329" s="671" t="s">
        <v>3533</v>
      </c>
      <c r="B329" s="671"/>
      <c r="C329" s="671"/>
      <c r="D329" s="671"/>
      <c r="E329" s="671"/>
      <c r="F329" s="671"/>
      <c r="G329" s="671"/>
      <c r="H329" s="671"/>
      <c r="I329" s="671"/>
    </row>
    <row r="330" spans="1:9" ht="15.75" customHeight="1">
      <c r="A330" s="1137" t="s">
        <v>3534</v>
      </c>
      <c r="B330" s="1130" t="s">
        <v>3535</v>
      </c>
      <c r="C330" s="1145" t="s">
        <v>3536</v>
      </c>
      <c r="D330" s="1146"/>
      <c r="E330" s="1147"/>
      <c r="F330" s="1134" t="s">
        <v>3537</v>
      </c>
      <c r="G330" s="1135"/>
      <c r="H330" s="1135"/>
      <c r="I330" s="1136"/>
    </row>
    <row r="331" spans="1:9" ht="15.75" customHeight="1">
      <c r="A331" s="1144"/>
      <c r="B331" s="1131"/>
      <c r="C331" s="1137" t="s">
        <v>1047</v>
      </c>
      <c r="D331" s="1134" t="s">
        <v>3538</v>
      </c>
      <c r="E331" s="1136"/>
      <c r="F331" s="1139" t="s">
        <v>1047</v>
      </c>
      <c r="G331" s="1141" t="s">
        <v>3538</v>
      </c>
      <c r="H331" s="1142"/>
      <c r="I331" s="1143"/>
    </row>
    <row r="332" spans="1:9" ht="15.75" customHeight="1">
      <c r="A332" s="1138"/>
      <c r="B332" s="1132"/>
      <c r="C332" s="1138"/>
      <c r="D332" s="157" t="s">
        <v>3539</v>
      </c>
      <c r="E332" s="157" t="s">
        <v>3540</v>
      </c>
      <c r="F332" s="1140"/>
      <c r="G332" s="644" t="s">
        <v>3539</v>
      </c>
      <c r="H332" s="644" t="s">
        <v>3540</v>
      </c>
      <c r="I332" s="644" t="s">
        <v>3541</v>
      </c>
    </row>
    <row r="333" spans="1:9" ht="132" customHeight="1">
      <c r="A333" s="188" t="s">
        <v>3542</v>
      </c>
      <c r="B333" s="672" t="s">
        <v>3543</v>
      </c>
      <c r="C333" s="1036">
        <v>0</v>
      </c>
      <c r="D333" s="188">
        <v>0</v>
      </c>
      <c r="E333" s="157"/>
      <c r="F333" s="1037"/>
      <c r="G333" s="644"/>
      <c r="H333" s="644"/>
      <c r="I333" s="644"/>
    </row>
    <row r="334" spans="1:9" ht="142.5">
      <c r="A334" s="188" t="s">
        <v>3542</v>
      </c>
      <c r="B334" s="674" t="s">
        <v>4101</v>
      </c>
      <c r="C334" s="1339">
        <v>0</v>
      </c>
      <c r="D334" s="1339">
        <v>0</v>
      </c>
      <c r="E334" s="157"/>
      <c r="F334" s="1037"/>
      <c r="G334" s="644"/>
      <c r="H334" s="644"/>
      <c r="I334" s="644"/>
    </row>
    <row r="335" spans="1:9">
      <c r="A335" s="679" t="s">
        <v>1047</v>
      </c>
      <c r="B335" s="679"/>
      <c r="C335" s="1340">
        <v>0</v>
      </c>
      <c r="D335" s="1340">
        <v>0</v>
      </c>
      <c r="E335" s="1341"/>
      <c r="F335" s="679"/>
      <c r="G335" s="679"/>
      <c r="H335" s="679"/>
      <c r="I335" s="679"/>
    </row>
    <row r="336" spans="1:9">
      <c r="A336" s="1002"/>
      <c r="B336" s="1002"/>
      <c r="C336" s="1002"/>
      <c r="D336" s="1002"/>
      <c r="E336" s="897"/>
      <c r="F336" s="1337"/>
      <c r="G336" s="1002"/>
      <c r="H336" s="1338"/>
    </row>
    <row r="337" spans="1:10">
      <c r="A337" s="1002"/>
      <c r="B337" s="1002"/>
      <c r="C337" s="1002"/>
      <c r="D337" s="1002"/>
      <c r="E337" s="897"/>
      <c r="F337" s="1337"/>
      <c r="G337" s="1002"/>
      <c r="H337" s="1338"/>
    </row>
    <row r="338" spans="1:10">
      <c r="A338" s="288"/>
      <c r="B338" s="675" t="s">
        <v>3544</v>
      </c>
      <c r="C338" s="675"/>
      <c r="D338" s="671"/>
      <c r="E338" s="671"/>
      <c r="F338" s="671"/>
      <c r="G338" s="671"/>
      <c r="H338" s="671"/>
      <c r="I338" s="671"/>
      <c r="J338" s="671"/>
    </row>
    <row r="339" spans="1:10">
      <c r="A339" s="1130" t="s">
        <v>3545</v>
      </c>
      <c r="B339" s="1130" t="s">
        <v>3535</v>
      </c>
      <c r="C339" s="1145" t="s">
        <v>3536</v>
      </c>
      <c r="D339" s="1146"/>
      <c r="E339" s="1147"/>
      <c r="F339" s="1134" t="s">
        <v>3537</v>
      </c>
      <c r="G339" s="1135"/>
      <c r="H339" s="1135"/>
      <c r="I339" s="1136"/>
    </row>
    <row r="340" spans="1:10">
      <c r="A340" s="1131"/>
      <c r="B340" s="1131"/>
      <c r="C340" s="1130" t="s">
        <v>1047</v>
      </c>
      <c r="D340" s="1134" t="s">
        <v>3538</v>
      </c>
      <c r="E340" s="1136"/>
      <c r="F340" s="1102" t="s">
        <v>1047</v>
      </c>
      <c r="G340" s="1145" t="s">
        <v>3546</v>
      </c>
      <c r="H340" s="1146"/>
      <c r="I340" s="1147"/>
    </row>
    <row r="341" spans="1:10" ht="113.25">
      <c r="A341" s="1132"/>
      <c r="B341" s="1132"/>
      <c r="C341" s="1132"/>
      <c r="D341" s="1038" t="s">
        <v>3547</v>
      </c>
      <c r="E341" s="1038" t="s">
        <v>3548</v>
      </c>
      <c r="F341" s="1103"/>
      <c r="G341" s="644" t="s">
        <v>3547</v>
      </c>
      <c r="H341" s="644" t="s">
        <v>3549</v>
      </c>
      <c r="I341" s="644" t="s">
        <v>3541</v>
      </c>
    </row>
    <row r="342" spans="1:10" ht="128.25">
      <c r="A342" s="1036" t="s">
        <v>3550</v>
      </c>
      <c r="B342" s="676" t="s">
        <v>4102</v>
      </c>
      <c r="C342" s="1339">
        <v>142275</v>
      </c>
      <c r="D342" s="1339">
        <v>142275</v>
      </c>
      <c r="E342" s="1038"/>
      <c r="F342" s="1035"/>
      <c r="G342" s="644"/>
      <c r="H342" s="644"/>
      <c r="I342" s="644"/>
    </row>
    <row r="343" spans="1:10" ht="99.75">
      <c r="A343" s="1036" t="s">
        <v>3552</v>
      </c>
      <c r="B343" s="676" t="s">
        <v>3553</v>
      </c>
      <c r="C343" s="1339">
        <v>391726</v>
      </c>
      <c r="D343" s="1339">
        <v>391726</v>
      </c>
      <c r="E343" s="1038"/>
      <c r="F343" s="1035"/>
      <c r="G343" s="644"/>
      <c r="H343" s="644"/>
      <c r="I343" s="644"/>
    </row>
    <row r="344" spans="1:10" ht="57">
      <c r="A344" s="1036" t="s">
        <v>3554</v>
      </c>
      <c r="B344" s="676" t="s">
        <v>3555</v>
      </c>
      <c r="C344" s="1339">
        <v>20788</v>
      </c>
      <c r="D344" s="1339">
        <v>20788</v>
      </c>
      <c r="E344" s="1038"/>
      <c r="F344" s="1035"/>
      <c r="G344" s="644"/>
      <c r="H344" s="644"/>
      <c r="I344" s="644"/>
    </row>
    <row r="345" spans="1:10" ht="85.5">
      <c r="A345" s="188" t="s">
        <v>4103</v>
      </c>
      <c r="B345" s="674" t="s">
        <v>3771</v>
      </c>
      <c r="C345" s="1339">
        <v>5000</v>
      </c>
      <c r="D345" s="1339">
        <v>5000</v>
      </c>
      <c r="E345" s="1038"/>
      <c r="F345" s="1035"/>
      <c r="G345" s="644"/>
      <c r="H345" s="644"/>
      <c r="I345" s="644"/>
    </row>
    <row r="346" spans="1:10" ht="57">
      <c r="A346" s="188" t="s">
        <v>4104</v>
      </c>
      <c r="B346" s="1342" t="s">
        <v>4105</v>
      </c>
      <c r="C346" s="1339">
        <v>309942</v>
      </c>
      <c r="D346" s="1339">
        <v>309942</v>
      </c>
      <c r="E346" s="1038"/>
      <c r="F346" s="1035"/>
      <c r="G346" s="644"/>
      <c r="H346" s="644"/>
      <c r="I346" s="644"/>
    </row>
    <row r="347" spans="1:10" ht="76.5">
      <c r="A347" s="157" t="s">
        <v>4106</v>
      </c>
      <c r="B347" s="1342" t="s">
        <v>3773</v>
      </c>
      <c r="C347" s="1339">
        <v>6000</v>
      </c>
      <c r="D347" s="1339">
        <v>6000</v>
      </c>
      <c r="E347" s="1038"/>
      <c r="F347" s="1035"/>
      <c r="G347" s="644"/>
      <c r="H347" s="644"/>
      <c r="I347" s="644"/>
    </row>
    <row r="348" spans="1:10">
      <c r="A348" s="188"/>
      <c r="B348" s="1342"/>
      <c r="C348" s="1339"/>
      <c r="D348" s="1339"/>
      <c r="E348" s="1038"/>
      <c r="F348" s="1035"/>
      <c r="G348" s="644"/>
      <c r="H348" s="644"/>
      <c r="I348" s="644"/>
    </row>
    <row r="349" spans="1:10">
      <c r="A349" s="188"/>
      <c r="B349" s="674"/>
      <c r="C349" s="1339"/>
      <c r="D349" s="1339"/>
      <c r="E349" s="1038"/>
      <c r="F349" s="1035"/>
      <c r="G349" s="644"/>
      <c r="H349" s="644"/>
      <c r="I349" s="644"/>
    </row>
    <row r="350" spans="1:10">
      <c r="A350" s="33"/>
      <c r="B350" s="674"/>
      <c r="C350" s="1339"/>
      <c r="D350" s="1339"/>
      <c r="E350" s="1038"/>
      <c r="F350" s="1035"/>
      <c r="G350" s="644"/>
      <c r="H350" s="644"/>
      <c r="I350" s="644"/>
    </row>
    <row r="351" spans="1:10">
      <c r="A351" s="1343"/>
      <c r="B351" s="674"/>
      <c r="C351" s="1339"/>
      <c r="D351" s="1339"/>
      <c r="E351" s="1038"/>
      <c r="F351" s="1035"/>
      <c r="G351" s="644"/>
      <c r="H351" s="644"/>
      <c r="I351" s="644"/>
    </row>
    <row r="352" spans="1:10">
      <c r="A352" s="1343"/>
      <c r="B352" s="674"/>
      <c r="C352" s="1339"/>
      <c r="D352" s="1339"/>
      <c r="E352" s="1038"/>
      <c r="F352" s="1035"/>
      <c r="G352" s="644"/>
      <c r="H352" s="644"/>
      <c r="I352" s="644"/>
    </row>
    <row r="353" spans="1:9">
      <c r="A353" s="679" t="s">
        <v>1047</v>
      </c>
      <c r="B353" s="679"/>
      <c r="C353" s="680">
        <f>SUM(C342:C352)</f>
        <v>875731</v>
      </c>
      <c r="D353" s="680">
        <f>SUM(D342:D352)</f>
        <v>875731</v>
      </c>
      <c r="E353" s="679"/>
      <c r="F353" s="679"/>
      <c r="G353" s="679"/>
      <c r="H353" s="679"/>
      <c r="I353" s="679"/>
    </row>
    <row r="355" spans="1:9" customFormat="1" ht="15">
      <c r="A355" s="694" t="s">
        <v>3569</v>
      </c>
      <c r="B355" s="694"/>
      <c r="C355" s="694"/>
      <c r="D355" s="694"/>
      <c r="E355" s="694"/>
      <c r="F355" s="694"/>
      <c r="G355" s="694"/>
      <c r="H355" s="694"/>
      <c r="I355" s="694"/>
    </row>
    <row r="356" spans="1:9" customFormat="1" ht="15">
      <c r="A356" s="694" t="s">
        <v>3570</v>
      </c>
      <c r="B356" s="694"/>
      <c r="C356" s="694"/>
      <c r="D356" s="694"/>
      <c r="E356" s="694"/>
      <c r="F356" s="694"/>
      <c r="G356" s="694"/>
      <c r="H356" s="694"/>
      <c r="I356" s="694"/>
    </row>
    <row r="357" spans="1:9" customFormat="1" ht="15">
      <c r="A357" s="694" t="s">
        <v>3571</v>
      </c>
      <c r="B357" s="694"/>
      <c r="C357" s="694"/>
      <c r="D357" s="694"/>
      <c r="E357" s="694"/>
      <c r="F357" s="694"/>
      <c r="G357" s="694"/>
      <c r="H357" s="694"/>
      <c r="I357" s="694"/>
    </row>
    <row r="358" spans="1:9" customFormat="1" ht="15">
      <c r="A358" s="694" t="s">
        <v>3572</v>
      </c>
      <c r="B358" s="694"/>
      <c r="C358" s="694"/>
      <c r="D358" s="694"/>
      <c r="E358" s="694"/>
      <c r="F358" s="694"/>
      <c r="G358" s="694"/>
      <c r="H358" s="694"/>
      <c r="I358" s="694"/>
    </row>
    <row r="359" spans="1:9" customFormat="1" ht="15">
      <c r="A359" s="694" t="s">
        <v>3604</v>
      </c>
      <c r="B359" s="694"/>
      <c r="C359" s="694"/>
      <c r="D359" s="694"/>
      <c r="E359" s="694"/>
      <c r="F359" s="694"/>
      <c r="G359" s="694"/>
      <c r="H359" s="694"/>
      <c r="I359" s="694"/>
    </row>
    <row r="360" spans="1:9" customFormat="1" ht="15">
      <c r="A360" s="296"/>
      <c r="B360" s="296"/>
      <c r="C360" s="296"/>
      <c r="D360" s="296"/>
      <c r="E360" s="296"/>
      <c r="F360" s="296"/>
      <c r="G360" s="296"/>
      <c r="H360" s="296"/>
      <c r="I360" s="296"/>
    </row>
    <row r="361" spans="1:9" customFormat="1" ht="15">
      <c r="A361" s="695" t="s">
        <v>3574</v>
      </c>
      <c r="B361" s="695"/>
      <c r="C361" s="695"/>
      <c r="D361" s="695"/>
      <c r="E361" s="695"/>
      <c r="F361" s="695"/>
      <c r="G361" s="695"/>
      <c r="H361" s="695"/>
      <c r="I361" s="696"/>
    </row>
    <row r="362" spans="1:9" customFormat="1" ht="15">
      <c r="A362" s="695" t="s">
        <v>3570</v>
      </c>
      <c r="B362" s="695"/>
      <c r="C362" s="695"/>
      <c r="D362" s="695"/>
      <c r="E362" s="695"/>
      <c r="F362" s="695"/>
      <c r="G362" s="695"/>
      <c r="H362" s="695"/>
      <c r="I362" s="697"/>
    </row>
    <row r="363" spans="1:9" customFormat="1" ht="15" customHeight="1">
      <c r="A363" s="1122" t="s">
        <v>3763</v>
      </c>
      <c r="B363" s="1122"/>
      <c r="C363" s="766"/>
      <c r="D363" s="695"/>
      <c r="E363" s="695"/>
      <c r="F363" s="695"/>
      <c r="G363" s="695"/>
      <c r="H363" s="697"/>
    </row>
    <row r="364" spans="1:9" s="766" customFormat="1" ht="16.5" customHeight="1">
      <c r="A364" s="1123" t="s">
        <v>3764</v>
      </c>
      <c r="B364" s="1123"/>
      <c r="C364" s="1123"/>
      <c r="D364" s="1123"/>
      <c r="E364" s="1123"/>
      <c r="F364" s="1123"/>
      <c r="G364" s="1123"/>
      <c r="H364" s="1123"/>
    </row>
  </sheetData>
  <mergeCells count="37">
    <mergeCell ref="A364:H364"/>
    <mergeCell ref="A339:A341"/>
    <mergeCell ref="B339:B341"/>
    <mergeCell ref="C339:E339"/>
    <mergeCell ref="F339:I339"/>
    <mergeCell ref="C340:C341"/>
    <mergeCell ref="D340:E340"/>
    <mergeCell ref="F340:F341"/>
    <mergeCell ref="G340:I340"/>
    <mergeCell ref="A330:A332"/>
    <mergeCell ref="C330:E330"/>
    <mergeCell ref="F330:I330"/>
    <mergeCell ref="C331:C332"/>
    <mergeCell ref="D331:E331"/>
    <mergeCell ref="F331:F332"/>
    <mergeCell ref="G331:I331"/>
    <mergeCell ref="B330:B332"/>
    <mergeCell ref="E5:I5"/>
    <mergeCell ref="A363:B363"/>
    <mergeCell ref="A298:H298"/>
    <mergeCell ref="A300:A301"/>
    <mergeCell ref="B300:B301"/>
    <mergeCell ref="C300:C301"/>
    <mergeCell ref="D300:D301"/>
    <mergeCell ref="E300:F300"/>
    <mergeCell ref="G300:H300"/>
    <mergeCell ref="A262:H262"/>
    <mergeCell ref="A264:A265"/>
    <mergeCell ref="B264:B265"/>
    <mergeCell ref="C264:C265"/>
    <mergeCell ref="D264:D265"/>
    <mergeCell ref="E264:F264"/>
    <mergeCell ref="G264:H264"/>
    <mergeCell ref="F8:G8"/>
    <mergeCell ref="H8:I8"/>
    <mergeCell ref="A259:B259"/>
    <mergeCell ref="B7:I7"/>
  </mergeCells>
  <pageMargins left="0" right="0" top="0" bottom="0" header="0" footer="0"/>
  <pageSetup paperSize="9" scale="8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97"/>
  <sheetViews>
    <sheetView workbookViewId="0">
      <selection activeCell="E1" sqref="E1:I1"/>
    </sheetView>
  </sheetViews>
  <sheetFormatPr defaultRowHeight="15.75"/>
  <cols>
    <col min="1" max="1" width="8.140625" style="8" customWidth="1"/>
    <col min="2" max="2" width="30.28515625" style="8" customWidth="1"/>
    <col min="3" max="3" width="13.42578125" style="8" customWidth="1"/>
    <col min="4" max="4" width="12.42578125" style="8" customWidth="1"/>
    <col min="5" max="5" width="10.7109375" style="8" customWidth="1"/>
    <col min="6" max="6" width="9.140625" style="8"/>
    <col min="7" max="7" width="15.140625" style="8" customWidth="1"/>
    <col min="8" max="8" width="9.140625" style="8"/>
    <col min="9" max="9" width="15" style="8" customWidth="1"/>
    <col min="10" max="16384" width="9.140625" style="8"/>
  </cols>
  <sheetData>
    <row r="1" spans="1:10" ht="63.75" customHeight="1">
      <c r="E1" s="1268" t="s">
        <v>3790</v>
      </c>
      <c r="F1" s="1268"/>
      <c r="G1" s="1268"/>
      <c r="H1" s="1268"/>
      <c r="I1" s="1268"/>
      <c r="J1" s="281"/>
    </row>
    <row r="2" spans="1:10" ht="24" customHeight="1">
      <c r="A2" s="274"/>
      <c r="B2" s="1267" t="s">
        <v>1623</v>
      </c>
      <c r="C2" s="1267"/>
      <c r="D2" s="1267"/>
      <c r="E2" s="1267"/>
      <c r="F2" s="1267"/>
      <c r="G2" s="1267"/>
      <c r="H2" s="1267"/>
      <c r="I2" s="275"/>
    </row>
    <row r="3" spans="1:10" ht="15.75" customHeight="1">
      <c r="A3" s="1269" t="s">
        <v>1</v>
      </c>
      <c r="B3" s="1269" t="s">
        <v>2</v>
      </c>
      <c r="C3" s="1271" t="s">
        <v>3</v>
      </c>
      <c r="D3" s="1269" t="s">
        <v>5</v>
      </c>
      <c r="E3" s="1269" t="s">
        <v>674</v>
      </c>
      <c r="F3" s="1273" t="s">
        <v>7</v>
      </c>
      <c r="G3" s="1274"/>
      <c r="H3" s="1265" t="s">
        <v>8</v>
      </c>
      <c r="I3" s="1266"/>
    </row>
    <row r="4" spans="1:10">
      <c r="A4" s="1270"/>
      <c r="B4" s="1270"/>
      <c r="C4" s="1272"/>
      <c r="D4" s="1270"/>
      <c r="E4" s="1270"/>
      <c r="F4" s="625" t="s">
        <v>9</v>
      </c>
      <c r="G4" s="625" t="s">
        <v>10</v>
      </c>
      <c r="H4" s="276" t="s">
        <v>675</v>
      </c>
      <c r="I4" s="277" t="s">
        <v>676</v>
      </c>
    </row>
    <row r="5" spans="1:10">
      <c r="A5" s="10">
        <v>1</v>
      </c>
      <c r="B5" s="9" t="s">
        <v>425</v>
      </c>
      <c r="C5" s="10">
        <v>2022</v>
      </c>
      <c r="D5" s="10" t="s">
        <v>13</v>
      </c>
      <c r="E5" s="11">
        <v>295000</v>
      </c>
      <c r="F5" s="10">
        <v>1</v>
      </c>
      <c r="G5" s="11">
        <f>E5*F5</f>
        <v>295000</v>
      </c>
      <c r="H5" s="10">
        <v>1</v>
      </c>
      <c r="I5" s="10">
        <f>SUM(G5)</f>
        <v>295000</v>
      </c>
    </row>
    <row r="6" spans="1:10">
      <c r="A6" s="10">
        <v>2</v>
      </c>
      <c r="B6" s="9" t="s">
        <v>425</v>
      </c>
      <c r="C6" s="10">
        <v>2022</v>
      </c>
      <c r="D6" s="10" t="s">
        <v>13</v>
      </c>
      <c r="E6" s="11">
        <v>185000</v>
      </c>
      <c r="F6" s="10">
        <v>1</v>
      </c>
      <c r="G6" s="11">
        <f t="shared" ref="G6:G46" si="0">E6*F6</f>
        <v>185000</v>
      </c>
      <c r="H6" s="10">
        <v>1</v>
      </c>
      <c r="I6" s="10">
        <f t="shared" ref="I6:I46" si="1">SUM(G6)</f>
        <v>185000</v>
      </c>
    </row>
    <row r="7" spans="1:10">
      <c r="A7" s="10">
        <v>3</v>
      </c>
      <c r="B7" s="9" t="s">
        <v>425</v>
      </c>
      <c r="C7" s="10">
        <v>2022</v>
      </c>
      <c r="D7" s="10" t="s">
        <v>13</v>
      </c>
      <c r="E7" s="11">
        <v>199900</v>
      </c>
      <c r="F7" s="10">
        <v>2</v>
      </c>
      <c r="G7" s="11">
        <f t="shared" si="0"/>
        <v>399800</v>
      </c>
      <c r="H7" s="10">
        <v>2</v>
      </c>
      <c r="I7" s="10">
        <f t="shared" si="1"/>
        <v>399800</v>
      </c>
    </row>
    <row r="8" spans="1:10">
      <c r="A8" s="10">
        <v>4</v>
      </c>
      <c r="B8" s="9" t="s">
        <v>431</v>
      </c>
      <c r="C8" s="10">
        <v>2022</v>
      </c>
      <c r="D8" s="10" t="s">
        <v>13</v>
      </c>
      <c r="E8" s="11">
        <v>261000</v>
      </c>
      <c r="F8" s="10">
        <v>1</v>
      </c>
      <c r="G8" s="11">
        <f t="shared" si="0"/>
        <v>261000</v>
      </c>
      <c r="H8" s="10">
        <v>1</v>
      </c>
      <c r="I8" s="10">
        <f t="shared" si="1"/>
        <v>261000</v>
      </c>
    </row>
    <row r="9" spans="1:10">
      <c r="A9" s="10">
        <v>5</v>
      </c>
      <c r="B9" s="9" t="s">
        <v>902</v>
      </c>
      <c r="C9" s="10">
        <v>2022</v>
      </c>
      <c r="D9" s="10" t="s">
        <v>13</v>
      </c>
      <c r="E9" s="11">
        <v>119000</v>
      </c>
      <c r="F9" s="10">
        <v>1</v>
      </c>
      <c r="G9" s="11">
        <f t="shared" si="0"/>
        <v>119000</v>
      </c>
      <c r="H9" s="10">
        <v>1</v>
      </c>
      <c r="I9" s="10">
        <f t="shared" si="1"/>
        <v>119000</v>
      </c>
    </row>
    <row r="10" spans="1:10">
      <c r="A10" s="10">
        <v>6</v>
      </c>
      <c r="B10" s="9" t="s">
        <v>596</v>
      </c>
      <c r="C10" s="10">
        <v>2021</v>
      </c>
      <c r="D10" s="10" t="s">
        <v>13</v>
      </c>
      <c r="E10" s="11">
        <v>110000</v>
      </c>
      <c r="F10" s="10">
        <v>1</v>
      </c>
      <c r="G10" s="11">
        <f t="shared" si="0"/>
        <v>110000</v>
      </c>
      <c r="H10" s="10">
        <v>1</v>
      </c>
      <c r="I10" s="10">
        <f t="shared" si="1"/>
        <v>110000</v>
      </c>
    </row>
    <row r="11" spans="1:10">
      <c r="A11" s="10">
        <v>7</v>
      </c>
      <c r="B11" s="9" t="s">
        <v>1588</v>
      </c>
      <c r="C11" s="10">
        <v>2021</v>
      </c>
      <c r="D11" s="10" t="s">
        <v>13</v>
      </c>
      <c r="E11" s="11">
        <v>51000</v>
      </c>
      <c r="F11" s="10">
        <v>1</v>
      </c>
      <c r="G11" s="11">
        <f t="shared" si="0"/>
        <v>51000</v>
      </c>
      <c r="H11" s="10">
        <v>1</v>
      </c>
      <c r="I11" s="10">
        <f t="shared" si="1"/>
        <v>51000</v>
      </c>
    </row>
    <row r="12" spans="1:10">
      <c r="A12" s="10">
        <v>8</v>
      </c>
      <c r="B12" s="9" t="s">
        <v>1010</v>
      </c>
      <c r="C12" s="10">
        <v>2022</v>
      </c>
      <c r="D12" s="10" t="s">
        <v>13</v>
      </c>
      <c r="E12" s="11">
        <v>30353</v>
      </c>
      <c r="F12" s="10">
        <v>15</v>
      </c>
      <c r="G12" s="11">
        <f t="shared" si="0"/>
        <v>455295</v>
      </c>
      <c r="H12" s="10">
        <v>15</v>
      </c>
      <c r="I12" s="10">
        <f t="shared" si="1"/>
        <v>455295</v>
      </c>
    </row>
    <row r="13" spans="1:10">
      <c r="A13" s="10">
        <v>9</v>
      </c>
      <c r="B13" s="9" t="s">
        <v>1010</v>
      </c>
      <c r="C13" s="10">
        <v>2021</v>
      </c>
      <c r="D13" s="10" t="s">
        <v>13</v>
      </c>
      <c r="E13" s="11">
        <v>40000</v>
      </c>
      <c r="F13" s="10">
        <v>6</v>
      </c>
      <c r="G13" s="11">
        <f t="shared" si="0"/>
        <v>240000</v>
      </c>
      <c r="H13" s="10">
        <v>6</v>
      </c>
      <c r="I13" s="10">
        <f t="shared" si="1"/>
        <v>240000</v>
      </c>
    </row>
    <row r="14" spans="1:10">
      <c r="A14" s="10">
        <v>10</v>
      </c>
      <c r="B14" s="9" t="s">
        <v>1433</v>
      </c>
      <c r="C14" s="10">
        <v>2021</v>
      </c>
      <c r="D14" s="10" t="s">
        <v>13</v>
      </c>
      <c r="E14" s="11">
        <v>60000</v>
      </c>
      <c r="F14" s="10">
        <v>2</v>
      </c>
      <c r="G14" s="11">
        <f t="shared" si="0"/>
        <v>120000</v>
      </c>
      <c r="H14" s="10">
        <v>2</v>
      </c>
      <c r="I14" s="10">
        <f t="shared" si="1"/>
        <v>120000</v>
      </c>
    </row>
    <row r="15" spans="1:10">
      <c r="A15" s="10">
        <v>11</v>
      </c>
      <c r="B15" s="9" t="s">
        <v>613</v>
      </c>
      <c r="C15" s="10">
        <v>2022</v>
      </c>
      <c r="D15" s="10" t="s">
        <v>13</v>
      </c>
      <c r="E15" s="11">
        <v>7900</v>
      </c>
      <c r="F15" s="10">
        <v>35</v>
      </c>
      <c r="G15" s="11">
        <f t="shared" si="0"/>
        <v>276500</v>
      </c>
      <c r="H15" s="10">
        <v>35</v>
      </c>
      <c r="I15" s="10">
        <f t="shared" si="1"/>
        <v>276500</v>
      </c>
    </row>
    <row r="16" spans="1:10">
      <c r="A16" s="10">
        <v>12</v>
      </c>
      <c r="B16" s="9" t="s">
        <v>1589</v>
      </c>
      <c r="C16" s="10">
        <v>2021</v>
      </c>
      <c r="D16" s="10" t="s">
        <v>13</v>
      </c>
      <c r="E16" s="11">
        <v>8000</v>
      </c>
      <c r="F16" s="10">
        <v>40</v>
      </c>
      <c r="G16" s="11">
        <f t="shared" si="0"/>
        <v>320000</v>
      </c>
      <c r="H16" s="10">
        <v>40</v>
      </c>
      <c r="I16" s="10">
        <f t="shared" si="1"/>
        <v>320000</v>
      </c>
    </row>
    <row r="17" spans="1:9">
      <c r="A17" s="10">
        <v>13</v>
      </c>
      <c r="B17" s="9" t="s">
        <v>1590</v>
      </c>
      <c r="C17" s="10">
        <v>2022</v>
      </c>
      <c r="D17" s="10" t="s">
        <v>13</v>
      </c>
      <c r="E17" s="11">
        <v>4000</v>
      </c>
      <c r="F17" s="10">
        <v>20</v>
      </c>
      <c r="G17" s="11">
        <f t="shared" si="0"/>
        <v>80000</v>
      </c>
      <c r="H17" s="10">
        <v>20</v>
      </c>
      <c r="I17" s="10">
        <f t="shared" si="1"/>
        <v>80000</v>
      </c>
    </row>
    <row r="18" spans="1:9">
      <c r="A18" s="10">
        <v>14</v>
      </c>
      <c r="B18" s="9" t="s">
        <v>119</v>
      </c>
      <c r="C18" s="10">
        <v>2021</v>
      </c>
      <c r="D18" s="10" t="s">
        <v>727</v>
      </c>
      <c r="E18" s="11">
        <v>6500</v>
      </c>
      <c r="F18" s="10">
        <v>54.95</v>
      </c>
      <c r="G18" s="11">
        <f t="shared" si="0"/>
        <v>357175</v>
      </c>
      <c r="H18" s="10">
        <v>54.95</v>
      </c>
      <c r="I18" s="10">
        <f t="shared" si="1"/>
        <v>357175</v>
      </c>
    </row>
    <row r="19" spans="1:9">
      <c r="A19" s="10">
        <v>15</v>
      </c>
      <c r="B19" s="9" t="s">
        <v>119</v>
      </c>
      <c r="C19" s="10">
        <v>2021</v>
      </c>
      <c r="D19" s="10" t="s">
        <v>727</v>
      </c>
      <c r="E19" s="11">
        <v>5100</v>
      </c>
      <c r="F19" s="10">
        <v>85.2</v>
      </c>
      <c r="G19" s="11">
        <f t="shared" si="0"/>
        <v>434520</v>
      </c>
      <c r="H19" s="10">
        <v>85.2</v>
      </c>
      <c r="I19" s="10">
        <f t="shared" si="1"/>
        <v>434520</v>
      </c>
    </row>
    <row r="20" spans="1:9">
      <c r="A20" s="10">
        <v>16</v>
      </c>
      <c r="B20" s="9" t="s">
        <v>487</v>
      </c>
      <c r="C20" s="10">
        <v>2021</v>
      </c>
      <c r="D20" s="10" t="s">
        <v>13</v>
      </c>
      <c r="E20" s="11">
        <v>138000</v>
      </c>
      <c r="F20" s="10">
        <v>4</v>
      </c>
      <c r="G20" s="11">
        <f t="shared" si="0"/>
        <v>552000</v>
      </c>
      <c r="H20" s="10">
        <v>4</v>
      </c>
      <c r="I20" s="10">
        <f t="shared" si="1"/>
        <v>552000</v>
      </c>
    </row>
    <row r="21" spans="1:9">
      <c r="A21" s="10">
        <v>17</v>
      </c>
      <c r="B21" s="9" t="s">
        <v>215</v>
      </c>
      <c r="C21" s="10">
        <v>2021</v>
      </c>
      <c r="D21" s="10" t="s">
        <v>13</v>
      </c>
      <c r="E21" s="11">
        <v>55000</v>
      </c>
      <c r="F21" s="10">
        <v>4</v>
      </c>
      <c r="G21" s="11">
        <f t="shared" si="0"/>
        <v>220000</v>
      </c>
      <c r="H21" s="10">
        <v>4</v>
      </c>
      <c r="I21" s="10">
        <f t="shared" si="1"/>
        <v>220000</v>
      </c>
    </row>
    <row r="22" spans="1:9">
      <c r="A22" s="10">
        <v>18</v>
      </c>
      <c r="B22" s="9" t="s">
        <v>348</v>
      </c>
      <c r="C22" s="10">
        <v>2022</v>
      </c>
      <c r="D22" s="10" t="s">
        <v>13</v>
      </c>
      <c r="E22" s="11">
        <v>46800</v>
      </c>
      <c r="F22" s="10">
        <v>4</v>
      </c>
      <c r="G22" s="11">
        <f t="shared" si="0"/>
        <v>187200</v>
      </c>
      <c r="H22" s="10">
        <v>4</v>
      </c>
      <c r="I22" s="10">
        <f t="shared" si="1"/>
        <v>187200</v>
      </c>
    </row>
    <row r="23" spans="1:9">
      <c r="A23" s="10">
        <v>19</v>
      </c>
      <c r="B23" s="9" t="s">
        <v>1591</v>
      </c>
      <c r="C23" s="10">
        <v>2021</v>
      </c>
      <c r="D23" s="10" t="s">
        <v>13</v>
      </c>
      <c r="E23" s="11">
        <v>120000</v>
      </c>
      <c r="F23" s="10">
        <v>2</v>
      </c>
      <c r="G23" s="11">
        <f t="shared" si="0"/>
        <v>240000</v>
      </c>
      <c r="H23" s="10">
        <v>2</v>
      </c>
      <c r="I23" s="10">
        <f t="shared" si="1"/>
        <v>240000</v>
      </c>
    </row>
    <row r="24" spans="1:9">
      <c r="A24" s="10">
        <v>20</v>
      </c>
      <c r="B24" s="9" t="s">
        <v>1591</v>
      </c>
      <c r="C24" s="10">
        <v>2021</v>
      </c>
      <c r="D24" s="10" t="s">
        <v>13</v>
      </c>
      <c r="E24" s="11">
        <v>150000</v>
      </c>
      <c r="F24" s="10">
        <v>4</v>
      </c>
      <c r="G24" s="11">
        <f t="shared" si="0"/>
        <v>600000</v>
      </c>
      <c r="H24" s="10">
        <v>4</v>
      </c>
      <c r="I24" s="10">
        <f t="shared" si="1"/>
        <v>600000</v>
      </c>
    </row>
    <row r="25" spans="1:9">
      <c r="A25" s="10">
        <v>21</v>
      </c>
      <c r="B25" s="9" t="s">
        <v>1592</v>
      </c>
      <c r="C25" s="10">
        <v>2021</v>
      </c>
      <c r="D25" s="10" t="s">
        <v>13</v>
      </c>
      <c r="E25" s="11">
        <v>20000</v>
      </c>
      <c r="F25" s="10">
        <v>2</v>
      </c>
      <c r="G25" s="11">
        <f t="shared" si="0"/>
        <v>40000</v>
      </c>
      <c r="H25" s="10">
        <v>2</v>
      </c>
      <c r="I25" s="10">
        <f t="shared" si="1"/>
        <v>40000</v>
      </c>
    </row>
    <row r="26" spans="1:9">
      <c r="A26" s="10">
        <v>22</v>
      </c>
      <c r="B26" s="9" t="s">
        <v>987</v>
      </c>
      <c r="C26" s="10">
        <v>2022</v>
      </c>
      <c r="D26" s="10" t="s">
        <v>13</v>
      </c>
      <c r="E26" s="11">
        <v>14833</v>
      </c>
      <c r="F26" s="10">
        <v>12</v>
      </c>
      <c r="G26" s="11">
        <f t="shared" si="0"/>
        <v>177996</v>
      </c>
      <c r="H26" s="10">
        <v>12</v>
      </c>
      <c r="I26" s="10">
        <f t="shared" si="1"/>
        <v>177996</v>
      </c>
    </row>
    <row r="27" spans="1:9">
      <c r="A27" s="10">
        <v>23</v>
      </c>
      <c r="B27" s="9" t="s">
        <v>1593</v>
      </c>
      <c r="C27" s="10">
        <v>2022</v>
      </c>
      <c r="D27" s="10" t="s">
        <v>13</v>
      </c>
      <c r="E27" s="11">
        <v>15000</v>
      </c>
      <c r="F27" s="10">
        <v>1</v>
      </c>
      <c r="G27" s="11">
        <f t="shared" si="0"/>
        <v>15000</v>
      </c>
      <c r="H27" s="10">
        <v>1</v>
      </c>
      <c r="I27" s="10">
        <f t="shared" si="1"/>
        <v>15000</v>
      </c>
    </row>
    <row r="28" spans="1:9">
      <c r="A28" s="10">
        <v>24</v>
      </c>
      <c r="B28" s="9" t="s">
        <v>1594</v>
      </c>
      <c r="C28" s="10">
        <v>2022</v>
      </c>
      <c r="D28" s="10" t="s">
        <v>13</v>
      </c>
      <c r="E28" s="11">
        <v>25000</v>
      </c>
      <c r="F28" s="10">
        <v>1</v>
      </c>
      <c r="G28" s="11">
        <f t="shared" si="0"/>
        <v>25000</v>
      </c>
      <c r="H28" s="10">
        <v>1</v>
      </c>
      <c r="I28" s="10">
        <f t="shared" si="1"/>
        <v>25000</v>
      </c>
    </row>
    <row r="29" spans="1:9">
      <c r="A29" s="10">
        <v>25</v>
      </c>
      <c r="B29" s="9" t="s">
        <v>1385</v>
      </c>
      <c r="C29" s="10">
        <v>2021</v>
      </c>
      <c r="D29" s="10" t="s">
        <v>13</v>
      </c>
      <c r="E29" s="11">
        <v>2500</v>
      </c>
      <c r="F29" s="10">
        <v>6</v>
      </c>
      <c r="G29" s="11">
        <f t="shared" si="0"/>
        <v>15000</v>
      </c>
      <c r="H29" s="10">
        <v>6</v>
      </c>
      <c r="I29" s="10">
        <f t="shared" si="1"/>
        <v>15000</v>
      </c>
    </row>
    <row r="30" spans="1:9">
      <c r="A30" s="10">
        <v>26</v>
      </c>
      <c r="B30" s="9" t="s">
        <v>1595</v>
      </c>
      <c r="C30" s="10">
        <v>2022</v>
      </c>
      <c r="D30" s="10" t="s">
        <v>13</v>
      </c>
      <c r="E30" s="11">
        <v>6000</v>
      </c>
      <c r="F30" s="10">
        <v>2</v>
      </c>
      <c r="G30" s="11">
        <f t="shared" si="0"/>
        <v>12000</v>
      </c>
      <c r="H30" s="10">
        <v>2</v>
      </c>
      <c r="I30" s="10">
        <f t="shared" si="1"/>
        <v>12000</v>
      </c>
    </row>
    <row r="31" spans="1:9">
      <c r="A31" s="10">
        <v>27</v>
      </c>
      <c r="B31" s="9" t="s">
        <v>892</v>
      </c>
      <c r="C31" s="10">
        <v>2022</v>
      </c>
      <c r="D31" s="10" t="s">
        <v>13</v>
      </c>
      <c r="E31" s="11">
        <v>15000</v>
      </c>
      <c r="F31" s="10">
        <v>2</v>
      </c>
      <c r="G31" s="11">
        <f t="shared" si="0"/>
        <v>30000</v>
      </c>
      <c r="H31" s="10">
        <v>2</v>
      </c>
      <c r="I31" s="10">
        <f t="shared" si="1"/>
        <v>30000</v>
      </c>
    </row>
    <row r="32" spans="1:9">
      <c r="A32" s="10">
        <v>28</v>
      </c>
      <c r="B32" s="9" t="s">
        <v>1596</v>
      </c>
      <c r="C32" s="10">
        <v>2022</v>
      </c>
      <c r="D32" s="10" t="s">
        <v>13</v>
      </c>
      <c r="E32" s="11">
        <v>3000</v>
      </c>
      <c r="F32" s="10">
        <v>1</v>
      </c>
      <c r="G32" s="11">
        <f t="shared" si="0"/>
        <v>3000</v>
      </c>
      <c r="H32" s="10">
        <v>1</v>
      </c>
      <c r="I32" s="10">
        <f t="shared" si="1"/>
        <v>3000</v>
      </c>
    </row>
    <row r="33" spans="1:9">
      <c r="A33" s="10">
        <v>29</v>
      </c>
      <c r="B33" s="9" t="s">
        <v>1597</v>
      </c>
      <c r="C33" s="179">
        <v>2022</v>
      </c>
      <c r="D33" s="179" t="s">
        <v>13</v>
      </c>
      <c r="E33" s="11">
        <v>12000</v>
      </c>
      <c r="F33" s="10">
        <v>1</v>
      </c>
      <c r="G33" s="11">
        <f t="shared" si="0"/>
        <v>12000</v>
      </c>
      <c r="H33" s="10">
        <v>1</v>
      </c>
      <c r="I33" s="10">
        <f t="shared" si="1"/>
        <v>12000</v>
      </c>
    </row>
    <row r="34" spans="1:9">
      <c r="A34" s="10">
        <v>30</v>
      </c>
      <c r="B34" s="9" t="s">
        <v>709</v>
      </c>
      <c r="C34" s="179">
        <v>2022</v>
      </c>
      <c r="D34" s="179" t="s">
        <v>13</v>
      </c>
      <c r="E34" s="11">
        <v>12000</v>
      </c>
      <c r="F34" s="10">
        <v>1</v>
      </c>
      <c r="G34" s="11">
        <f t="shared" si="0"/>
        <v>12000</v>
      </c>
      <c r="H34" s="10">
        <v>1</v>
      </c>
      <c r="I34" s="10">
        <f t="shared" si="1"/>
        <v>12000</v>
      </c>
    </row>
    <row r="35" spans="1:9">
      <c r="A35" s="10">
        <v>31</v>
      </c>
      <c r="B35" s="9" t="s">
        <v>1598</v>
      </c>
      <c r="C35" s="179">
        <v>2022</v>
      </c>
      <c r="D35" s="179" t="s">
        <v>13</v>
      </c>
      <c r="E35" s="11">
        <v>5000</v>
      </c>
      <c r="F35" s="10">
        <v>2</v>
      </c>
      <c r="G35" s="11">
        <f t="shared" si="0"/>
        <v>10000</v>
      </c>
      <c r="H35" s="10">
        <v>2</v>
      </c>
      <c r="I35" s="10">
        <f t="shared" si="1"/>
        <v>10000</v>
      </c>
    </row>
    <row r="36" spans="1:9">
      <c r="A36" s="10">
        <v>32</v>
      </c>
      <c r="B36" s="9" t="s">
        <v>1599</v>
      </c>
      <c r="C36" s="179">
        <v>2022</v>
      </c>
      <c r="D36" s="179" t="s">
        <v>13</v>
      </c>
      <c r="E36" s="11">
        <v>1000</v>
      </c>
      <c r="F36" s="10">
        <v>5</v>
      </c>
      <c r="G36" s="11">
        <f t="shared" si="0"/>
        <v>5000</v>
      </c>
      <c r="H36" s="10">
        <v>5</v>
      </c>
      <c r="I36" s="10">
        <f t="shared" si="1"/>
        <v>5000</v>
      </c>
    </row>
    <row r="37" spans="1:9">
      <c r="A37" s="10">
        <v>33</v>
      </c>
      <c r="B37" s="9" t="s">
        <v>1600</v>
      </c>
      <c r="C37" s="179">
        <v>2022</v>
      </c>
      <c r="D37" s="179" t="s">
        <v>13</v>
      </c>
      <c r="E37" s="11">
        <v>3500</v>
      </c>
      <c r="F37" s="10">
        <v>20</v>
      </c>
      <c r="G37" s="11">
        <f t="shared" si="0"/>
        <v>70000</v>
      </c>
      <c r="H37" s="10">
        <v>20</v>
      </c>
      <c r="I37" s="10">
        <f t="shared" si="1"/>
        <v>70000</v>
      </c>
    </row>
    <row r="38" spans="1:9">
      <c r="A38" s="10">
        <v>34</v>
      </c>
      <c r="B38" s="9" t="s">
        <v>1601</v>
      </c>
      <c r="C38" s="179">
        <v>2022</v>
      </c>
      <c r="D38" s="179" t="s">
        <v>13</v>
      </c>
      <c r="E38" s="11">
        <v>3500</v>
      </c>
      <c r="F38" s="10">
        <v>2</v>
      </c>
      <c r="G38" s="11">
        <f t="shared" si="0"/>
        <v>7000</v>
      </c>
      <c r="H38" s="10">
        <v>2</v>
      </c>
      <c r="I38" s="10">
        <f t="shared" si="1"/>
        <v>7000</v>
      </c>
    </row>
    <row r="39" spans="1:9">
      <c r="A39" s="10">
        <v>35</v>
      </c>
      <c r="B39" s="9" t="s">
        <v>1556</v>
      </c>
      <c r="C39" s="179">
        <v>2022</v>
      </c>
      <c r="D39" s="179" t="s">
        <v>13</v>
      </c>
      <c r="E39" s="11">
        <v>833.3</v>
      </c>
      <c r="F39" s="10">
        <v>12</v>
      </c>
      <c r="G39" s="11">
        <f t="shared" si="0"/>
        <v>9999.5999999999985</v>
      </c>
      <c r="H39" s="10">
        <v>12</v>
      </c>
      <c r="I39" s="10">
        <f t="shared" si="1"/>
        <v>9999.5999999999985</v>
      </c>
    </row>
    <row r="40" spans="1:9">
      <c r="A40" s="10">
        <v>36</v>
      </c>
      <c r="B40" s="9" t="s">
        <v>1602</v>
      </c>
      <c r="C40" s="179">
        <v>2022</v>
      </c>
      <c r="D40" s="179" t="s">
        <v>13</v>
      </c>
      <c r="E40" s="11">
        <v>917</v>
      </c>
      <c r="F40" s="10">
        <v>6</v>
      </c>
      <c r="G40" s="11">
        <f t="shared" si="0"/>
        <v>5502</v>
      </c>
      <c r="H40" s="10">
        <v>6</v>
      </c>
      <c r="I40" s="10">
        <f t="shared" si="1"/>
        <v>5502</v>
      </c>
    </row>
    <row r="41" spans="1:9">
      <c r="A41" s="10">
        <v>37</v>
      </c>
      <c r="B41" s="9" t="s">
        <v>1603</v>
      </c>
      <c r="C41" s="179">
        <v>2022</v>
      </c>
      <c r="D41" s="179" t="s">
        <v>13</v>
      </c>
      <c r="E41" s="11">
        <v>3500</v>
      </c>
      <c r="F41" s="10">
        <v>2</v>
      </c>
      <c r="G41" s="11">
        <f t="shared" si="0"/>
        <v>7000</v>
      </c>
      <c r="H41" s="10">
        <v>2</v>
      </c>
      <c r="I41" s="10">
        <f t="shared" si="1"/>
        <v>7000</v>
      </c>
    </row>
    <row r="42" spans="1:9">
      <c r="A42" s="10">
        <v>38</v>
      </c>
      <c r="B42" s="9" t="s">
        <v>1604</v>
      </c>
      <c r="C42" s="179">
        <v>2022</v>
      </c>
      <c r="D42" s="179" t="s">
        <v>13</v>
      </c>
      <c r="E42" s="11">
        <v>12500</v>
      </c>
      <c r="F42" s="10">
        <v>1</v>
      </c>
      <c r="G42" s="11">
        <f t="shared" si="0"/>
        <v>12500</v>
      </c>
      <c r="H42" s="10">
        <v>1</v>
      </c>
      <c r="I42" s="10">
        <f t="shared" si="1"/>
        <v>12500</v>
      </c>
    </row>
    <row r="43" spans="1:9">
      <c r="A43" s="10">
        <v>39</v>
      </c>
      <c r="B43" s="9" t="s">
        <v>1605</v>
      </c>
      <c r="C43" s="179">
        <v>2022</v>
      </c>
      <c r="D43" s="179" t="s">
        <v>13</v>
      </c>
      <c r="E43" s="11">
        <v>3600</v>
      </c>
      <c r="F43" s="10">
        <v>2</v>
      </c>
      <c r="G43" s="11">
        <f t="shared" si="0"/>
        <v>7200</v>
      </c>
      <c r="H43" s="10">
        <v>2</v>
      </c>
      <c r="I43" s="10">
        <f t="shared" si="1"/>
        <v>7200</v>
      </c>
    </row>
    <row r="44" spans="1:9">
      <c r="A44" s="10">
        <v>40</v>
      </c>
      <c r="B44" s="9" t="s">
        <v>1606</v>
      </c>
      <c r="C44" s="179">
        <v>2022</v>
      </c>
      <c r="D44" s="179" t="s">
        <v>13</v>
      </c>
      <c r="E44" s="11">
        <v>4500</v>
      </c>
      <c r="F44" s="10">
        <v>1</v>
      </c>
      <c r="G44" s="11">
        <f t="shared" si="0"/>
        <v>4500</v>
      </c>
      <c r="H44" s="10">
        <v>1</v>
      </c>
      <c r="I44" s="10">
        <f t="shared" si="1"/>
        <v>4500</v>
      </c>
    </row>
    <row r="45" spans="1:9">
      <c r="A45" s="10">
        <v>41</v>
      </c>
      <c r="B45" s="9" t="s">
        <v>1607</v>
      </c>
      <c r="C45" s="179">
        <v>2022</v>
      </c>
      <c r="D45" s="179" t="s">
        <v>13</v>
      </c>
      <c r="E45" s="11">
        <v>850</v>
      </c>
      <c r="F45" s="10">
        <v>6</v>
      </c>
      <c r="G45" s="11">
        <f t="shared" si="0"/>
        <v>5100</v>
      </c>
      <c r="H45" s="10">
        <v>6</v>
      </c>
      <c r="I45" s="10">
        <f t="shared" si="1"/>
        <v>5100</v>
      </c>
    </row>
    <row r="46" spans="1:9">
      <c r="A46" s="10">
        <v>42</v>
      </c>
      <c r="B46" s="9" t="s">
        <v>1608</v>
      </c>
      <c r="C46" s="179">
        <v>2022</v>
      </c>
      <c r="D46" s="179" t="s">
        <v>13</v>
      </c>
      <c r="E46" s="11">
        <v>4500</v>
      </c>
      <c r="F46" s="10">
        <v>1</v>
      </c>
      <c r="G46" s="11">
        <f t="shared" si="0"/>
        <v>4500</v>
      </c>
      <c r="H46" s="10">
        <v>1</v>
      </c>
      <c r="I46" s="10">
        <f t="shared" si="1"/>
        <v>4500</v>
      </c>
    </row>
    <row r="47" spans="1:9">
      <c r="A47" s="10">
        <v>43</v>
      </c>
      <c r="B47" s="9" t="s">
        <v>1608</v>
      </c>
      <c r="C47" s="179">
        <v>2022</v>
      </c>
      <c r="D47" s="179" t="s">
        <v>13</v>
      </c>
      <c r="E47" s="11">
        <v>9500</v>
      </c>
      <c r="F47" s="10">
        <v>1</v>
      </c>
      <c r="G47" s="11">
        <v>9500</v>
      </c>
      <c r="H47" s="10">
        <v>1</v>
      </c>
      <c r="I47" s="10">
        <v>9500</v>
      </c>
    </row>
    <row r="48" spans="1:9">
      <c r="A48" s="10">
        <v>44</v>
      </c>
      <c r="B48" s="9" t="s">
        <v>1609</v>
      </c>
      <c r="C48" s="179">
        <v>2022</v>
      </c>
      <c r="D48" s="179" t="s">
        <v>13</v>
      </c>
      <c r="E48" s="11">
        <v>16000</v>
      </c>
      <c r="F48" s="10">
        <v>1</v>
      </c>
      <c r="G48" s="11">
        <v>16000</v>
      </c>
      <c r="H48" s="10">
        <v>1</v>
      </c>
      <c r="I48" s="10">
        <v>16000</v>
      </c>
    </row>
    <row r="49" spans="1:9">
      <c r="A49" s="10">
        <v>45</v>
      </c>
      <c r="B49" s="9" t="s">
        <v>1610</v>
      </c>
      <c r="C49" s="179">
        <v>2022</v>
      </c>
      <c r="D49" s="179" t="s">
        <v>13</v>
      </c>
      <c r="E49" s="11">
        <v>500</v>
      </c>
      <c r="F49" s="10">
        <v>50</v>
      </c>
      <c r="G49" s="11">
        <v>25000</v>
      </c>
      <c r="H49" s="10">
        <v>50</v>
      </c>
      <c r="I49" s="10">
        <v>25000</v>
      </c>
    </row>
    <row r="50" spans="1:9">
      <c r="A50" s="10">
        <v>46</v>
      </c>
      <c r="B50" s="9" t="s">
        <v>1611</v>
      </c>
      <c r="C50" s="179">
        <v>2022</v>
      </c>
      <c r="D50" s="179" t="s">
        <v>13</v>
      </c>
      <c r="E50" s="11">
        <v>5000</v>
      </c>
      <c r="F50" s="10">
        <v>2</v>
      </c>
      <c r="G50" s="11">
        <v>10000</v>
      </c>
      <c r="H50" s="10">
        <v>2</v>
      </c>
      <c r="I50" s="10">
        <v>10000</v>
      </c>
    </row>
    <row r="51" spans="1:9">
      <c r="A51" s="10">
        <v>47</v>
      </c>
      <c r="B51" s="9" t="s">
        <v>1612</v>
      </c>
      <c r="C51" s="179">
        <v>2022</v>
      </c>
      <c r="D51" s="179" t="s">
        <v>13</v>
      </c>
      <c r="E51" s="11">
        <v>11000</v>
      </c>
      <c r="F51" s="10">
        <v>1</v>
      </c>
      <c r="G51" s="11">
        <v>11000</v>
      </c>
      <c r="H51" s="10">
        <v>1</v>
      </c>
      <c r="I51" s="10">
        <v>11000</v>
      </c>
    </row>
    <row r="52" spans="1:9">
      <c r="A52" s="10">
        <v>48</v>
      </c>
      <c r="B52" s="9" t="s">
        <v>1613</v>
      </c>
      <c r="C52" s="179">
        <v>2022</v>
      </c>
      <c r="D52" s="179" t="s">
        <v>13</v>
      </c>
      <c r="E52" s="11">
        <v>3100</v>
      </c>
      <c r="F52" s="10">
        <v>4</v>
      </c>
      <c r="G52" s="11">
        <v>12400</v>
      </c>
      <c r="H52" s="10">
        <v>4</v>
      </c>
      <c r="I52" s="10">
        <v>12400</v>
      </c>
    </row>
    <row r="53" spans="1:9">
      <c r="A53" s="10">
        <v>49</v>
      </c>
      <c r="B53" s="9" t="s">
        <v>1614</v>
      </c>
      <c r="C53" s="179">
        <v>2022</v>
      </c>
      <c r="D53" s="179" t="s">
        <v>727</v>
      </c>
      <c r="E53" s="11">
        <v>260</v>
      </c>
      <c r="F53" s="10">
        <v>100</v>
      </c>
      <c r="G53" s="11">
        <v>26000</v>
      </c>
      <c r="H53" s="10">
        <v>100</v>
      </c>
      <c r="I53" s="10">
        <v>26000</v>
      </c>
    </row>
    <row r="54" spans="1:9">
      <c r="A54" s="10">
        <v>50</v>
      </c>
      <c r="B54" s="9" t="s">
        <v>1615</v>
      </c>
      <c r="C54" s="179">
        <v>2022</v>
      </c>
      <c r="D54" s="179" t="s">
        <v>13</v>
      </c>
      <c r="E54" s="11">
        <v>5000</v>
      </c>
      <c r="F54" s="10">
        <v>1</v>
      </c>
      <c r="G54" s="11">
        <v>5000</v>
      </c>
      <c r="H54" s="10">
        <v>1</v>
      </c>
      <c r="I54" s="10">
        <v>5000</v>
      </c>
    </row>
    <row r="55" spans="1:9">
      <c r="A55" s="10">
        <v>51</v>
      </c>
      <c r="B55" s="9" t="s">
        <v>1616</v>
      </c>
      <c r="C55" s="179">
        <v>2022</v>
      </c>
      <c r="D55" s="179" t="s">
        <v>13</v>
      </c>
      <c r="E55" s="11">
        <v>8000</v>
      </c>
      <c r="F55" s="10">
        <v>4</v>
      </c>
      <c r="G55" s="11">
        <v>32000</v>
      </c>
      <c r="H55" s="10">
        <v>4</v>
      </c>
      <c r="I55" s="10">
        <v>32000</v>
      </c>
    </row>
    <row r="56" spans="1:9">
      <c r="A56" s="10">
        <v>52</v>
      </c>
      <c r="B56" s="9" t="s">
        <v>1616</v>
      </c>
      <c r="C56" s="179">
        <v>2022</v>
      </c>
      <c r="D56" s="179" t="s">
        <v>13</v>
      </c>
      <c r="E56" s="11">
        <v>10000</v>
      </c>
      <c r="F56" s="10">
        <v>4</v>
      </c>
      <c r="G56" s="11">
        <v>40000</v>
      </c>
      <c r="H56" s="10">
        <v>4</v>
      </c>
      <c r="I56" s="10">
        <v>40000</v>
      </c>
    </row>
    <row r="57" spans="1:9">
      <c r="A57" s="10">
        <v>53</v>
      </c>
      <c r="B57" s="9" t="s">
        <v>1616</v>
      </c>
      <c r="C57" s="179">
        <v>2022</v>
      </c>
      <c r="D57" s="179" t="s">
        <v>13</v>
      </c>
      <c r="E57" s="11">
        <v>2500</v>
      </c>
      <c r="F57" s="10">
        <v>12</v>
      </c>
      <c r="G57" s="11">
        <v>30000</v>
      </c>
      <c r="H57" s="10">
        <v>12</v>
      </c>
      <c r="I57" s="10">
        <v>30000</v>
      </c>
    </row>
    <row r="58" spans="1:9">
      <c r="A58" s="10">
        <v>54</v>
      </c>
      <c r="B58" s="9" t="s">
        <v>1617</v>
      </c>
      <c r="C58" s="179">
        <v>2022</v>
      </c>
      <c r="D58" s="179" t="s">
        <v>13</v>
      </c>
      <c r="E58" s="11">
        <v>250</v>
      </c>
      <c r="F58" s="10">
        <v>40</v>
      </c>
      <c r="G58" s="11">
        <v>10000</v>
      </c>
      <c r="H58" s="10">
        <v>40</v>
      </c>
      <c r="I58" s="10">
        <v>10000</v>
      </c>
    </row>
    <row r="59" spans="1:9">
      <c r="A59" s="10">
        <v>55</v>
      </c>
      <c r="B59" s="9" t="s">
        <v>1618</v>
      </c>
      <c r="C59" s="179">
        <v>2022</v>
      </c>
      <c r="D59" s="179" t="s">
        <v>13</v>
      </c>
      <c r="E59" s="11">
        <v>700</v>
      </c>
      <c r="F59" s="10">
        <v>20</v>
      </c>
      <c r="G59" s="11">
        <v>14000</v>
      </c>
      <c r="H59" s="10">
        <v>20</v>
      </c>
      <c r="I59" s="10">
        <v>14000</v>
      </c>
    </row>
    <row r="60" spans="1:9">
      <c r="A60" s="10">
        <v>56</v>
      </c>
      <c r="B60" s="9" t="s">
        <v>1619</v>
      </c>
      <c r="C60" s="179">
        <v>2022</v>
      </c>
      <c r="D60" s="179" t="s">
        <v>13</v>
      </c>
      <c r="E60" s="11">
        <v>7000</v>
      </c>
      <c r="F60" s="10">
        <v>2</v>
      </c>
      <c r="G60" s="11">
        <v>14000</v>
      </c>
      <c r="H60" s="10">
        <v>2</v>
      </c>
      <c r="I60" s="10">
        <v>14000</v>
      </c>
    </row>
    <row r="61" spans="1:9">
      <c r="A61" s="10">
        <v>57</v>
      </c>
      <c r="B61" s="9" t="s">
        <v>1620</v>
      </c>
      <c r="C61" s="179">
        <v>2022</v>
      </c>
      <c r="D61" s="179" t="s">
        <v>13</v>
      </c>
      <c r="E61" s="11">
        <v>4500</v>
      </c>
      <c r="F61" s="10">
        <v>1</v>
      </c>
      <c r="G61" s="11">
        <v>4500</v>
      </c>
      <c r="H61" s="10">
        <v>1</v>
      </c>
      <c r="I61" s="10">
        <v>4500</v>
      </c>
    </row>
    <row r="62" spans="1:9">
      <c r="A62" s="10">
        <v>58</v>
      </c>
      <c r="B62" s="9" t="s">
        <v>1621</v>
      </c>
      <c r="C62" s="179">
        <v>2022</v>
      </c>
      <c r="D62" s="179" t="s">
        <v>13</v>
      </c>
      <c r="E62" s="11">
        <v>40000</v>
      </c>
      <c r="F62" s="10">
        <v>1</v>
      </c>
      <c r="G62" s="11">
        <v>40000</v>
      </c>
      <c r="H62" s="10">
        <v>1</v>
      </c>
      <c r="I62" s="10">
        <v>40000</v>
      </c>
    </row>
    <row r="63" spans="1:9">
      <c r="A63" s="10">
        <v>59</v>
      </c>
      <c r="B63" s="9" t="s">
        <v>97</v>
      </c>
      <c r="C63" s="179">
        <v>2022</v>
      </c>
      <c r="D63" s="179" t="s">
        <v>13</v>
      </c>
      <c r="E63" s="11">
        <v>10000</v>
      </c>
      <c r="F63" s="10">
        <v>4</v>
      </c>
      <c r="G63" s="11">
        <v>40000</v>
      </c>
      <c r="H63" s="10">
        <v>4</v>
      </c>
      <c r="I63" s="10">
        <v>40000</v>
      </c>
    </row>
    <row r="64" spans="1:9">
      <c r="A64" s="10">
        <v>60</v>
      </c>
      <c r="B64" s="9" t="s">
        <v>1622</v>
      </c>
      <c r="C64" s="179"/>
      <c r="D64" s="179" t="s">
        <v>13</v>
      </c>
      <c r="E64" s="11"/>
      <c r="F64" s="10">
        <v>9720</v>
      </c>
      <c r="G64" s="11"/>
      <c r="H64" s="10">
        <v>9720</v>
      </c>
      <c r="I64" s="10"/>
    </row>
    <row r="65" spans="1:10" s="458" customFormat="1">
      <c r="A65" s="10"/>
      <c r="B65" s="9" t="s">
        <v>318</v>
      </c>
      <c r="C65" s="179"/>
      <c r="D65" s="179"/>
      <c r="E65" s="11"/>
      <c r="F65" s="10">
        <f>SUM(F5:F64)</f>
        <v>10341.15</v>
      </c>
      <c r="G65" s="11">
        <f>SUM(G5:G64)</f>
        <v>6333187.5999999996</v>
      </c>
      <c r="H65" s="10">
        <f>SUM(H5:H64)</f>
        <v>10341.15</v>
      </c>
      <c r="I65" s="10">
        <f>SUM(I5:I64)</f>
        <v>6333187.5999999996</v>
      </c>
    </row>
    <row r="66" spans="1:10">
      <c r="A66" s="278"/>
      <c r="B66" s="279"/>
      <c r="C66" s="278"/>
      <c r="D66" s="278"/>
      <c r="E66" s="280"/>
      <c r="F66" s="278"/>
      <c r="G66" s="280"/>
      <c r="H66" s="278"/>
      <c r="I66" s="278"/>
    </row>
    <row r="67" spans="1:10">
      <c r="A67" s="278"/>
      <c r="B67" s="279"/>
      <c r="C67" s="278"/>
      <c r="D67" s="278"/>
      <c r="E67" s="280"/>
      <c r="F67" s="278"/>
      <c r="G67" s="280"/>
      <c r="H67" s="278"/>
      <c r="I67" s="278"/>
    </row>
    <row r="68" spans="1:10">
      <c r="A68" s="632" t="s">
        <v>3563</v>
      </c>
      <c r="B68" s="632"/>
      <c r="C68" s="632"/>
      <c r="D68" s="632"/>
      <c r="E68" s="632"/>
      <c r="F68" s="632"/>
      <c r="G68" s="632"/>
      <c r="H68" s="632"/>
      <c r="I68" s="632"/>
    </row>
    <row r="69" spans="1:10">
      <c r="A69" s="1056" t="s">
        <v>3433</v>
      </c>
      <c r="B69" s="1056" t="s">
        <v>3445</v>
      </c>
      <c r="C69" s="1160" t="s">
        <v>3435</v>
      </c>
      <c r="D69" s="1161"/>
      <c r="E69" s="1162"/>
      <c r="F69" s="1160" t="s">
        <v>3436</v>
      </c>
      <c r="G69" s="1161"/>
      <c r="H69" s="1161"/>
      <c r="I69" s="1162"/>
    </row>
    <row r="70" spans="1:10">
      <c r="A70" s="1064"/>
      <c r="B70" s="1064"/>
      <c r="C70" s="1056" t="s">
        <v>318</v>
      </c>
      <c r="D70" s="1058" t="s">
        <v>3437</v>
      </c>
      <c r="E70" s="1059"/>
      <c r="F70" s="1056" t="s">
        <v>318</v>
      </c>
      <c r="G70" s="1058" t="s">
        <v>3437</v>
      </c>
      <c r="H70" s="1060"/>
      <c r="I70" s="1059"/>
    </row>
    <row r="71" spans="1:10" ht="63.75">
      <c r="A71" s="1057"/>
      <c r="B71" s="1057"/>
      <c r="C71" s="1057"/>
      <c r="D71" s="639" t="s">
        <v>3438</v>
      </c>
      <c r="E71" s="639" t="s">
        <v>3439</v>
      </c>
      <c r="F71" s="1057"/>
      <c r="G71" s="639" t="s">
        <v>3438</v>
      </c>
      <c r="H71" s="639" t="s">
        <v>3439</v>
      </c>
      <c r="I71" s="639" t="s">
        <v>3440</v>
      </c>
    </row>
    <row r="72" spans="1:10">
      <c r="A72" s="647">
        <v>1</v>
      </c>
      <c r="B72" s="647">
        <v>2</v>
      </c>
      <c r="C72" s="647">
        <v>3</v>
      </c>
      <c r="D72" s="647">
        <v>4</v>
      </c>
      <c r="E72" s="647">
        <v>5</v>
      </c>
      <c r="F72" s="647">
        <v>6</v>
      </c>
      <c r="G72" s="647">
        <v>7</v>
      </c>
      <c r="H72" s="647">
        <v>8</v>
      </c>
      <c r="I72" s="647">
        <v>9</v>
      </c>
    </row>
    <row r="73" spans="1:10" ht="39">
      <c r="A73" s="716" t="s">
        <v>3584</v>
      </c>
      <c r="B73" s="714">
        <v>900008000490</v>
      </c>
      <c r="C73" s="715">
        <v>75091</v>
      </c>
      <c r="D73" s="715">
        <v>75091</v>
      </c>
      <c r="E73" s="645"/>
      <c r="F73" s="645"/>
      <c r="G73" s="645"/>
      <c r="H73" s="645"/>
      <c r="I73" s="645"/>
    </row>
    <row r="74" spans="1:10">
      <c r="A74" s="1061" t="s">
        <v>3442</v>
      </c>
      <c r="B74" s="1063"/>
      <c r="C74" s="683">
        <f>SUM(C73:C73)</f>
        <v>75091</v>
      </c>
      <c r="D74" s="683">
        <f>SUM(D73:D73)</f>
        <v>75091</v>
      </c>
      <c r="E74" s="645"/>
      <c r="F74" s="645"/>
      <c r="G74" s="645"/>
      <c r="H74" s="645"/>
      <c r="I74" s="645"/>
      <c r="J74" s="182"/>
    </row>
    <row r="76" spans="1:10">
      <c r="A76" s="632" t="s">
        <v>3443</v>
      </c>
      <c r="B76" s="632"/>
      <c r="C76" s="632"/>
      <c r="D76" s="632"/>
      <c r="E76" s="632"/>
      <c r="F76" s="632"/>
      <c r="G76" s="632"/>
      <c r="H76" s="632"/>
      <c r="I76" s="632"/>
    </row>
    <row r="77" spans="1:10">
      <c r="A77" s="632"/>
      <c r="B77" s="632"/>
      <c r="C77" s="632"/>
      <c r="D77" s="632"/>
      <c r="E77" s="632"/>
      <c r="F77" s="632"/>
      <c r="G77" s="632"/>
      <c r="H77" s="632"/>
      <c r="I77" s="632"/>
    </row>
    <row r="78" spans="1:10">
      <c r="A78" s="1056" t="s">
        <v>3444</v>
      </c>
      <c r="B78" s="1056" t="s">
        <v>3445</v>
      </c>
      <c r="C78" s="1065" t="s">
        <v>3435</v>
      </c>
      <c r="D78" s="1065"/>
      <c r="E78" s="1065"/>
      <c r="F78" s="1275" t="s">
        <v>3436</v>
      </c>
      <c r="G78" s="1276"/>
      <c r="H78" s="1276"/>
      <c r="I78" s="1277"/>
    </row>
    <row r="79" spans="1:10">
      <c r="A79" s="1064"/>
      <c r="B79" s="1064"/>
      <c r="C79" s="1056" t="s">
        <v>318</v>
      </c>
      <c r="D79" s="1066" t="s">
        <v>3437</v>
      </c>
      <c r="E79" s="1066"/>
      <c r="F79" s="1056" t="s">
        <v>318</v>
      </c>
      <c r="G79" s="1066" t="s">
        <v>3437</v>
      </c>
      <c r="H79" s="1066"/>
      <c r="I79" s="1066"/>
    </row>
    <row r="80" spans="1:10" ht="63.75">
      <c r="A80" s="1057"/>
      <c r="B80" s="1057"/>
      <c r="C80" s="1057"/>
      <c r="D80" s="639" t="s">
        <v>3446</v>
      </c>
      <c r="E80" s="639" t="s">
        <v>3447</v>
      </c>
      <c r="F80" s="1057"/>
      <c r="G80" s="639" t="s">
        <v>3446</v>
      </c>
      <c r="H80" s="639" t="s">
        <v>3447</v>
      </c>
      <c r="I80" s="639" t="s">
        <v>3440</v>
      </c>
    </row>
    <row r="81" spans="1:9">
      <c r="A81" s="544">
        <v>1</v>
      </c>
      <c r="B81" s="647">
        <v>2</v>
      </c>
      <c r="C81" s="647">
        <v>3</v>
      </c>
      <c r="D81" s="647">
        <v>4</v>
      </c>
      <c r="E81" s="647">
        <v>5</v>
      </c>
      <c r="F81" s="647">
        <v>6</v>
      </c>
      <c r="G81" s="647">
        <v>7</v>
      </c>
      <c r="H81" s="647">
        <v>8</v>
      </c>
      <c r="I81" s="647">
        <v>9</v>
      </c>
    </row>
    <row r="82" spans="1:9" ht="60">
      <c r="A82" s="903" t="s">
        <v>3441</v>
      </c>
      <c r="B82" s="718" t="s">
        <v>3765</v>
      </c>
      <c r="C82" s="904">
        <v>3000</v>
      </c>
      <c r="D82" s="904">
        <v>3000</v>
      </c>
      <c r="E82" s="702"/>
      <c r="F82" s="702"/>
      <c r="G82" s="702"/>
      <c r="H82" s="645"/>
      <c r="I82" s="645"/>
    </row>
    <row r="83" spans="1:9">
      <c r="A83" s="905"/>
      <c r="B83" s="906"/>
      <c r="C83" s="702"/>
      <c r="D83" s="702"/>
      <c r="E83" s="702"/>
      <c r="F83" s="702"/>
      <c r="G83" s="702"/>
      <c r="H83" s="645"/>
      <c r="I83" s="645"/>
    </row>
    <row r="84" spans="1:9" ht="60.75">
      <c r="A84" s="907" t="s">
        <v>3587</v>
      </c>
      <c r="B84" s="908">
        <v>11500351562015</v>
      </c>
      <c r="C84" s="909">
        <v>34034</v>
      </c>
      <c r="D84" s="909">
        <f>C84</f>
        <v>34034</v>
      </c>
      <c r="E84" s="645"/>
      <c r="F84" s="645"/>
      <c r="G84" s="645"/>
      <c r="H84" s="645"/>
      <c r="I84" s="645"/>
    </row>
    <row r="85" spans="1:9">
      <c r="A85" s="1160" t="s">
        <v>318</v>
      </c>
      <c r="B85" s="1162"/>
      <c r="C85" s="910">
        <f>SUM(C82:C84)</f>
        <v>37034</v>
      </c>
      <c r="D85" s="910">
        <f>SUM(D82:D84)</f>
        <v>37034</v>
      </c>
      <c r="E85" s="645"/>
      <c r="F85" s="645"/>
      <c r="G85" s="645"/>
      <c r="H85" s="645"/>
      <c r="I85" s="645"/>
    </row>
    <row r="88" spans="1:9" customFormat="1" ht="15">
      <c r="A88" s="694" t="s">
        <v>3569</v>
      </c>
      <c r="B88" s="694"/>
      <c r="C88" s="694"/>
      <c r="D88" s="694"/>
      <c r="E88" s="694"/>
      <c r="F88" s="694"/>
      <c r="G88" s="694"/>
      <c r="H88" s="694"/>
      <c r="I88" s="694"/>
    </row>
    <row r="89" spans="1:9" customFormat="1" ht="15">
      <c r="A89" s="694" t="s">
        <v>3570</v>
      </c>
      <c r="B89" s="694"/>
      <c r="C89" s="694"/>
      <c r="D89" s="694"/>
      <c r="E89" s="694"/>
      <c r="F89" s="694"/>
      <c r="G89" s="694"/>
      <c r="H89" s="694"/>
      <c r="I89" s="694"/>
    </row>
    <row r="90" spans="1:9" customFormat="1" ht="15">
      <c r="A90" s="694" t="s">
        <v>3571</v>
      </c>
      <c r="B90" s="694"/>
      <c r="C90" s="694"/>
      <c r="D90" s="694"/>
      <c r="E90" s="694"/>
      <c r="F90" s="694"/>
      <c r="G90" s="694"/>
      <c r="H90" s="694"/>
      <c r="I90" s="694"/>
    </row>
    <row r="91" spans="1:9" customFormat="1" ht="15">
      <c r="A91" s="694" t="s">
        <v>3572</v>
      </c>
      <c r="B91" s="694"/>
      <c r="C91" s="694"/>
      <c r="D91" s="694"/>
      <c r="E91" s="694"/>
      <c r="F91" s="694"/>
      <c r="G91" s="694"/>
      <c r="H91" s="694"/>
      <c r="I91" s="694"/>
    </row>
    <row r="92" spans="1:9" customFormat="1" ht="15">
      <c r="A92" s="694" t="s">
        <v>3604</v>
      </c>
      <c r="B92" s="694"/>
      <c r="C92" s="694"/>
      <c r="D92" s="694"/>
      <c r="E92" s="694"/>
      <c r="F92" s="694"/>
      <c r="G92" s="694"/>
      <c r="H92" s="694"/>
      <c r="I92" s="694"/>
    </row>
    <row r="93" spans="1:9" customFormat="1" ht="15">
      <c r="A93" s="296"/>
      <c r="B93" s="296"/>
      <c r="C93" s="296"/>
      <c r="D93" s="296"/>
      <c r="E93" s="296"/>
      <c r="F93" s="296"/>
      <c r="G93" s="296"/>
      <c r="H93" s="296"/>
      <c r="I93" s="296"/>
    </row>
    <row r="94" spans="1:9" customFormat="1" ht="15">
      <c r="A94" s="695" t="s">
        <v>3574</v>
      </c>
      <c r="B94" s="695"/>
      <c r="C94" s="695"/>
      <c r="D94" s="695"/>
      <c r="E94" s="695"/>
      <c r="F94" s="695"/>
      <c r="G94" s="695"/>
      <c r="H94" s="695"/>
      <c r="I94" s="696"/>
    </row>
    <row r="95" spans="1:9" customFormat="1" ht="15">
      <c r="A95" s="695" t="s">
        <v>3570</v>
      </c>
      <c r="B95" s="695"/>
      <c r="C95" s="695"/>
      <c r="D95" s="695"/>
      <c r="E95" s="695"/>
      <c r="F95" s="695"/>
      <c r="G95" s="695"/>
      <c r="H95" s="695"/>
      <c r="I95" s="697"/>
    </row>
    <row r="96" spans="1:9" customFormat="1" ht="15" customHeight="1">
      <c r="A96" s="1122" t="s">
        <v>3766</v>
      </c>
      <c r="B96" s="1122"/>
      <c r="C96" s="766"/>
      <c r="D96" s="695"/>
      <c r="E96" s="695"/>
      <c r="F96" s="695"/>
      <c r="G96" s="695"/>
      <c r="H96" s="697"/>
    </row>
    <row r="97" spans="1:1" s="1123" customFormat="1" ht="16.5" customHeight="1">
      <c r="A97" s="1123" t="s">
        <v>3767</v>
      </c>
    </row>
  </sheetData>
  <mergeCells count="29">
    <mergeCell ref="A85:B85"/>
    <mergeCell ref="A96:B96"/>
    <mergeCell ref="A97:XFD97"/>
    <mergeCell ref="A74:B74"/>
    <mergeCell ref="A78:A80"/>
    <mergeCell ref="B78:B80"/>
    <mergeCell ref="C78:E78"/>
    <mergeCell ref="F78:I78"/>
    <mergeCell ref="C79:C80"/>
    <mergeCell ref="D79:E79"/>
    <mergeCell ref="F79:F80"/>
    <mergeCell ref="G79:I79"/>
    <mergeCell ref="A69:A71"/>
    <mergeCell ref="B69:B71"/>
    <mergeCell ref="C69:E69"/>
    <mergeCell ref="F69:I69"/>
    <mergeCell ref="C70:C71"/>
    <mergeCell ref="D70:E70"/>
    <mergeCell ref="F70:F71"/>
    <mergeCell ref="G70:I70"/>
    <mergeCell ref="H3:I3"/>
    <mergeCell ref="B2:H2"/>
    <mergeCell ref="E1:I1"/>
    <mergeCell ref="A3:A4"/>
    <mergeCell ref="B3:B4"/>
    <mergeCell ref="C3:C4"/>
    <mergeCell ref="D3:D4"/>
    <mergeCell ref="E3:E4"/>
    <mergeCell ref="F3:G3"/>
  </mergeCells>
  <pageMargins left="0" right="0" top="0" bottom="0" header="0" footer="0"/>
  <pageSetup paperSize="9" scale="8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76"/>
  <sheetViews>
    <sheetView zoomScale="110" zoomScaleNormal="110" workbookViewId="0">
      <selection activeCell="A3" sqref="A3:F3"/>
    </sheetView>
  </sheetViews>
  <sheetFormatPr defaultRowHeight="15"/>
  <cols>
    <col min="1" max="1" width="9.140625" style="297"/>
    <col min="2" max="2" width="19.7109375" customWidth="1"/>
    <col min="3" max="3" width="15.5703125" style="297" customWidth="1"/>
    <col min="4" max="4" width="9.140625" style="297"/>
    <col min="5" max="5" width="9.28515625" style="297" customWidth="1"/>
    <col min="6" max="6" width="14" style="297" customWidth="1"/>
    <col min="7" max="7" width="7.140625" style="297" customWidth="1"/>
    <col min="8" max="8" width="13.5703125" style="297" customWidth="1"/>
  </cols>
  <sheetData>
    <row r="1" spans="1:10" ht="53.25" customHeight="1">
      <c r="D1" s="1278" t="s">
        <v>3791</v>
      </c>
      <c r="E1" s="1278"/>
      <c r="F1" s="1278"/>
      <c r="G1" s="1278"/>
      <c r="H1" s="1278"/>
      <c r="I1" s="281"/>
      <c r="J1" s="281"/>
    </row>
    <row r="2" spans="1:10">
      <c r="A2" s="1281" t="s">
        <v>1624</v>
      </c>
      <c r="B2" s="1281"/>
      <c r="C2" s="1281"/>
      <c r="D2" s="1281"/>
      <c r="E2" s="1281"/>
      <c r="F2" s="1281"/>
      <c r="G2" s="1281"/>
      <c r="H2" s="1281"/>
    </row>
    <row r="3" spans="1:10">
      <c r="A3" s="1282"/>
      <c r="B3" s="1282"/>
      <c r="C3" s="1282"/>
      <c r="D3" s="1282"/>
      <c r="E3" s="1282"/>
      <c r="F3" s="1282"/>
      <c r="G3"/>
      <c r="H3"/>
    </row>
    <row r="4" spans="1:10" ht="15" customHeight="1">
      <c r="A4" s="1283" t="s">
        <v>1625</v>
      </c>
      <c r="B4" s="1279" t="s">
        <v>916</v>
      </c>
      <c r="C4" s="1279" t="s">
        <v>917</v>
      </c>
      <c r="D4" s="1279" t="s">
        <v>919</v>
      </c>
      <c r="E4" s="1279" t="s">
        <v>7</v>
      </c>
      <c r="F4" s="1279"/>
      <c r="G4" s="1279" t="s">
        <v>920</v>
      </c>
      <c r="H4" s="1279"/>
    </row>
    <row r="5" spans="1:10">
      <c r="A5" s="1283"/>
      <c r="B5" s="1279"/>
      <c r="C5" s="1279"/>
      <c r="D5" s="1279"/>
      <c r="E5" s="1279"/>
      <c r="F5" s="1279"/>
      <c r="G5" s="1279"/>
      <c r="H5" s="1279"/>
    </row>
    <row r="6" spans="1:10">
      <c r="A6" s="1283"/>
      <c r="B6" s="1279"/>
      <c r="C6" s="1279"/>
      <c r="D6" s="1279"/>
      <c r="E6" s="1279" t="s">
        <v>921</v>
      </c>
      <c r="F6" s="1279" t="s">
        <v>922</v>
      </c>
      <c r="G6" s="1279" t="s">
        <v>921</v>
      </c>
      <c r="H6" s="1279" t="s">
        <v>922</v>
      </c>
    </row>
    <row r="7" spans="1:10">
      <c r="A7" s="1283"/>
      <c r="B7" s="1279"/>
      <c r="C7" s="1279"/>
      <c r="D7" s="1279"/>
      <c r="E7" s="1279"/>
      <c r="F7" s="1279"/>
      <c r="G7" s="1279"/>
      <c r="H7" s="1279"/>
    </row>
    <row r="8" spans="1:10" s="288" customFormat="1">
      <c r="A8" s="282" t="s">
        <v>1626</v>
      </c>
      <c r="B8" s="283" t="s">
        <v>1627</v>
      </c>
      <c r="C8" s="284">
        <v>43100</v>
      </c>
      <c r="D8" s="285">
        <v>15250</v>
      </c>
      <c r="E8" s="286">
        <v>235</v>
      </c>
      <c r="F8" s="287">
        <v>3583750</v>
      </c>
      <c r="G8" s="286">
        <v>235</v>
      </c>
      <c r="H8" s="287">
        <v>3583750</v>
      </c>
    </row>
    <row r="9" spans="1:10" s="288" customFormat="1">
      <c r="A9" s="282" t="s">
        <v>1628</v>
      </c>
      <c r="B9" s="283" t="s">
        <v>1629</v>
      </c>
      <c r="C9" s="284">
        <v>43100</v>
      </c>
      <c r="D9" s="285">
        <v>6300</v>
      </c>
      <c r="E9" s="286">
        <v>9</v>
      </c>
      <c r="F9" s="287">
        <f>9*6300</f>
        <v>56700</v>
      </c>
      <c r="G9" s="286">
        <v>9</v>
      </c>
      <c r="H9" s="287">
        <f>9*6300</f>
        <v>56700</v>
      </c>
    </row>
    <row r="10" spans="1:10" s="288" customFormat="1">
      <c r="A10" s="282" t="s">
        <v>1630</v>
      </c>
      <c r="B10" s="283" t="s">
        <v>1631</v>
      </c>
      <c r="C10" s="284">
        <v>43100</v>
      </c>
      <c r="D10" s="285">
        <v>5200</v>
      </c>
      <c r="E10" s="286">
        <v>4</v>
      </c>
      <c r="F10" s="287">
        <f>4*5200</f>
        <v>20800</v>
      </c>
      <c r="G10" s="286">
        <v>4</v>
      </c>
      <c r="H10" s="287">
        <f>4*5200</f>
        <v>20800</v>
      </c>
    </row>
    <row r="11" spans="1:10" s="288" customFormat="1">
      <c r="A11" s="282" t="s">
        <v>1632</v>
      </c>
      <c r="B11" s="283" t="s">
        <v>343</v>
      </c>
      <c r="C11" s="284">
        <v>43100</v>
      </c>
      <c r="D11" s="285">
        <v>2100</v>
      </c>
      <c r="E11" s="286">
        <v>1</v>
      </c>
      <c r="F11" s="287">
        <v>2100</v>
      </c>
      <c r="G11" s="286">
        <v>1</v>
      </c>
      <c r="H11" s="287">
        <v>2100</v>
      </c>
    </row>
    <row r="12" spans="1:10" s="288" customFormat="1">
      <c r="A12" s="282" t="s">
        <v>1633</v>
      </c>
      <c r="B12" s="283" t="s">
        <v>1634</v>
      </c>
      <c r="C12" s="284">
        <v>43101</v>
      </c>
      <c r="D12" s="285">
        <v>40000</v>
      </c>
      <c r="E12" s="286">
        <v>1</v>
      </c>
      <c r="F12" s="287">
        <v>40000</v>
      </c>
      <c r="G12" s="286">
        <v>1</v>
      </c>
      <c r="H12" s="287">
        <v>40000</v>
      </c>
    </row>
    <row r="13" spans="1:10" s="288" customFormat="1">
      <c r="A13" s="282" t="s">
        <v>1635</v>
      </c>
      <c r="B13" s="283" t="s">
        <v>1636</v>
      </c>
      <c r="C13" s="284">
        <v>43101</v>
      </c>
      <c r="D13" s="285">
        <v>19800</v>
      </c>
      <c r="E13" s="286">
        <v>1</v>
      </c>
      <c r="F13" s="287">
        <v>19800</v>
      </c>
      <c r="G13" s="286">
        <v>1</v>
      </c>
      <c r="H13" s="287">
        <v>19800</v>
      </c>
    </row>
    <row r="14" spans="1:10" s="288" customFormat="1">
      <c r="A14" s="282" t="s">
        <v>1637</v>
      </c>
      <c r="B14" s="283" t="s">
        <v>1636</v>
      </c>
      <c r="C14" s="284">
        <v>43101</v>
      </c>
      <c r="D14" s="285">
        <v>19800</v>
      </c>
      <c r="E14" s="286">
        <v>1</v>
      </c>
      <c r="F14" s="287">
        <v>19800</v>
      </c>
      <c r="G14" s="286">
        <v>1</v>
      </c>
      <c r="H14" s="287">
        <v>19800</v>
      </c>
    </row>
    <row r="15" spans="1:10" s="288" customFormat="1">
      <c r="A15" s="282" t="s">
        <v>1638</v>
      </c>
      <c r="B15" s="283" t="s">
        <v>1639</v>
      </c>
      <c r="C15" s="284">
        <v>43101</v>
      </c>
      <c r="D15" s="285">
        <v>22200</v>
      </c>
      <c r="E15" s="286">
        <v>1</v>
      </c>
      <c r="F15" s="287">
        <v>22200</v>
      </c>
      <c r="G15" s="286">
        <v>1</v>
      </c>
      <c r="H15" s="287">
        <v>22200</v>
      </c>
    </row>
    <row r="16" spans="1:10" s="288" customFormat="1">
      <c r="A16" s="282" t="s">
        <v>1640</v>
      </c>
      <c r="B16" s="283" t="s">
        <v>1641</v>
      </c>
      <c r="C16" s="284">
        <v>43101</v>
      </c>
      <c r="D16" s="285">
        <v>19800</v>
      </c>
      <c r="E16" s="286">
        <v>1</v>
      </c>
      <c r="F16" s="287">
        <v>19800</v>
      </c>
      <c r="G16" s="286">
        <v>1</v>
      </c>
      <c r="H16" s="287">
        <v>19800</v>
      </c>
    </row>
    <row r="17" spans="1:8" s="288" customFormat="1">
      <c r="A17" s="282" t="s">
        <v>1642</v>
      </c>
      <c r="B17" s="283" t="s">
        <v>1643</v>
      </c>
      <c r="C17" s="284">
        <v>43101</v>
      </c>
      <c r="D17" s="285">
        <v>19550</v>
      </c>
      <c r="E17" s="286">
        <v>2</v>
      </c>
      <c r="F17" s="287">
        <v>39100</v>
      </c>
      <c r="G17" s="286">
        <v>2</v>
      </c>
      <c r="H17" s="287">
        <v>39100</v>
      </c>
    </row>
    <row r="18" spans="1:8" s="288" customFormat="1">
      <c r="A18" s="282" t="s">
        <v>1644</v>
      </c>
      <c r="B18" s="283" t="s">
        <v>1645</v>
      </c>
      <c r="C18" s="284">
        <v>43101</v>
      </c>
      <c r="D18" s="285">
        <v>35600</v>
      </c>
      <c r="E18" s="286">
        <v>1</v>
      </c>
      <c r="F18" s="287">
        <v>35600</v>
      </c>
      <c r="G18" s="286">
        <v>1</v>
      </c>
      <c r="H18" s="287">
        <v>35600</v>
      </c>
    </row>
    <row r="19" spans="1:8" s="288" customFormat="1">
      <c r="A19" s="282" t="s">
        <v>1646</v>
      </c>
      <c r="B19" s="283" t="s">
        <v>1647</v>
      </c>
      <c r="C19" s="284">
        <v>43101</v>
      </c>
      <c r="D19" s="285">
        <v>5000</v>
      </c>
      <c r="E19" s="286">
        <v>1</v>
      </c>
      <c r="F19" s="287">
        <v>5000</v>
      </c>
      <c r="G19" s="286">
        <v>1</v>
      </c>
      <c r="H19" s="287">
        <v>5000</v>
      </c>
    </row>
    <row r="20" spans="1:8" s="288" customFormat="1" ht="21">
      <c r="A20" s="282" t="s">
        <v>1648</v>
      </c>
      <c r="B20" s="283" t="s">
        <v>1649</v>
      </c>
      <c r="C20" s="284">
        <v>43101</v>
      </c>
      <c r="D20" s="285">
        <v>35000</v>
      </c>
      <c r="E20" s="286">
        <v>1</v>
      </c>
      <c r="F20" s="287">
        <v>35000</v>
      </c>
      <c r="G20" s="286">
        <v>1</v>
      </c>
      <c r="H20" s="287">
        <v>35000</v>
      </c>
    </row>
    <row r="21" spans="1:8" s="288" customFormat="1">
      <c r="A21" s="282" t="s">
        <v>1650</v>
      </c>
      <c r="B21" s="283" t="s">
        <v>1651</v>
      </c>
      <c r="C21" s="284">
        <v>43101</v>
      </c>
      <c r="D21" s="285">
        <v>27500</v>
      </c>
      <c r="E21" s="286">
        <v>1</v>
      </c>
      <c r="F21" s="287">
        <v>27500</v>
      </c>
      <c r="G21" s="286">
        <v>1</v>
      </c>
      <c r="H21" s="287">
        <v>27500</v>
      </c>
    </row>
    <row r="22" spans="1:8" s="288" customFormat="1">
      <c r="A22" s="282" t="s">
        <v>1652</v>
      </c>
      <c r="B22" s="283" t="s">
        <v>1653</v>
      </c>
      <c r="C22" s="284">
        <v>43101</v>
      </c>
      <c r="D22" s="285">
        <v>20500</v>
      </c>
      <c r="E22" s="286">
        <v>1</v>
      </c>
      <c r="F22" s="287">
        <v>20500</v>
      </c>
      <c r="G22" s="286">
        <v>1</v>
      </c>
      <c r="H22" s="287">
        <v>20500</v>
      </c>
    </row>
    <row r="23" spans="1:8" s="288" customFormat="1">
      <c r="A23" s="282" t="s">
        <v>1654</v>
      </c>
      <c r="B23" s="283" t="s">
        <v>1655</v>
      </c>
      <c r="C23" s="284">
        <v>43101</v>
      </c>
      <c r="D23" s="285">
        <v>12500</v>
      </c>
      <c r="E23" s="286">
        <v>1</v>
      </c>
      <c r="F23" s="287">
        <v>12500</v>
      </c>
      <c r="G23" s="286">
        <v>1</v>
      </c>
      <c r="H23" s="287">
        <v>12500</v>
      </c>
    </row>
    <row r="24" spans="1:8" s="288" customFormat="1">
      <c r="A24" s="282" t="s">
        <v>1656</v>
      </c>
      <c r="B24" s="283" t="s">
        <v>1657</v>
      </c>
      <c r="C24" s="284">
        <v>43101</v>
      </c>
      <c r="D24" s="285">
        <v>60700</v>
      </c>
      <c r="E24" s="286">
        <v>1</v>
      </c>
      <c r="F24" s="287">
        <v>60700</v>
      </c>
      <c r="G24" s="286">
        <v>1</v>
      </c>
      <c r="H24" s="287">
        <v>60700</v>
      </c>
    </row>
    <row r="25" spans="1:8" s="288" customFormat="1">
      <c r="A25" s="282" t="s">
        <v>1658</v>
      </c>
      <c r="B25" s="283" t="s">
        <v>1659</v>
      </c>
      <c r="C25" s="284">
        <v>43101</v>
      </c>
      <c r="D25" s="285">
        <v>120000</v>
      </c>
      <c r="E25" s="286">
        <v>1</v>
      </c>
      <c r="F25" s="287">
        <v>120000</v>
      </c>
      <c r="G25" s="286">
        <v>1</v>
      </c>
      <c r="H25" s="287">
        <v>120000</v>
      </c>
    </row>
    <row r="26" spans="1:8" s="288" customFormat="1">
      <c r="A26" s="282" t="s">
        <v>1660</v>
      </c>
      <c r="B26" s="283" t="s">
        <v>1661</v>
      </c>
      <c r="C26" s="284">
        <v>43101</v>
      </c>
      <c r="D26" s="285">
        <v>41250</v>
      </c>
      <c r="E26" s="286">
        <v>1</v>
      </c>
      <c r="F26" s="287">
        <v>41250</v>
      </c>
      <c r="G26" s="286">
        <v>1</v>
      </c>
      <c r="H26" s="287">
        <v>41250</v>
      </c>
    </row>
    <row r="27" spans="1:8" s="288" customFormat="1">
      <c r="A27" s="282" t="s">
        <v>1662</v>
      </c>
      <c r="B27" s="283" t="s">
        <v>1663</v>
      </c>
      <c r="C27" s="284">
        <v>43101</v>
      </c>
      <c r="D27" s="285">
        <v>48000</v>
      </c>
      <c r="E27" s="286">
        <v>1</v>
      </c>
      <c r="F27" s="287">
        <v>48000</v>
      </c>
      <c r="G27" s="286">
        <v>1</v>
      </c>
      <c r="H27" s="287">
        <v>48000</v>
      </c>
    </row>
    <row r="28" spans="1:8" s="288" customFormat="1">
      <c r="A28" s="282" t="s">
        <v>1664</v>
      </c>
      <c r="B28" s="283" t="s">
        <v>1665</v>
      </c>
      <c r="C28" s="284">
        <v>43101</v>
      </c>
      <c r="D28" s="285">
        <v>72000</v>
      </c>
      <c r="E28" s="286">
        <v>1</v>
      </c>
      <c r="F28" s="287">
        <v>72000</v>
      </c>
      <c r="G28" s="286">
        <v>1</v>
      </c>
      <c r="H28" s="287">
        <v>72000</v>
      </c>
    </row>
    <row r="29" spans="1:8" s="288" customFormat="1">
      <c r="A29" s="282" t="s">
        <v>1666</v>
      </c>
      <c r="B29" s="283" t="s">
        <v>215</v>
      </c>
      <c r="C29" s="284">
        <v>43101</v>
      </c>
      <c r="D29" s="285">
        <v>32400</v>
      </c>
      <c r="E29" s="286">
        <v>8</v>
      </c>
      <c r="F29" s="287">
        <f>32400*8</f>
        <v>259200</v>
      </c>
      <c r="G29" s="286">
        <v>8</v>
      </c>
      <c r="H29" s="287">
        <f>32400*8</f>
        <v>259200</v>
      </c>
    </row>
    <row r="30" spans="1:8" s="288" customFormat="1">
      <c r="A30" s="282" t="s">
        <v>1667</v>
      </c>
      <c r="B30" s="283" t="s">
        <v>1668</v>
      </c>
      <c r="C30" s="284">
        <v>43101</v>
      </c>
      <c r="D30" s="285">
        <v>26400</v>
      </c>
      <c r="E30" s="286">
        <v>8</v>
      </c>
      <c r="F30" s="287">
        <f>26400*8</f>
        <v>211200</v>
      </c>
      <c r="G30" s="286">
        <v>8</v>
      </c>
      <c r="H30" s="287">
        <f>26400*8</f>
        <v>211200</v>
      </c>
    </row>
    <row r="31" spans="1:8" s="288" customFormat="1">
      <c r="A31" s="282" t="s">
        <v>1669</v>
      </c>
      <c r="B31" s="283" t="s">
        <v>1670</v>
      </c>
      <c r="C31" s="284">
        <v>43101</v>
      </c>
      <c r="D31" s="285">
        <v>28800</v>
      </c>
      <c r="E31" s="286">
        <v>1</v>
      </c>
      <c r="F31" s="287">
        <v>28800</v>
      </c>
      <c r="G31" s="286">
        <v>1</v>
      </c>
      <c r="H31" s="287">
        <v>28800</v>
      </c>
    </row>
    <row r="32" spans="1:8" s="288" customFormat="1">
      <c r="A32" s="282" t="s">
        <v>1671</v>
      </c>
      <c r="B32" s="283" t="s">
        <v>973</v>
      </c>
      <c r="C32" s="284">
        <v>43101</v>
      </c>
      <c r="D32" s="285">
        <v>12800</v>
      </c>
      <c r="E32" s="286">
        <v>14</v>
      </c>
      <c r="F32" s="287">
        <f>12800*14</f>
        <v>179200</v>
      </c>
      <c r="G32" s="286">
        <v>14</v>
      </c>
      <c r="H32" s="287">
        <f>12800*14</f>
        <v>179200</v>
      </c>
    </row>
    <row r="33" spans="1:8" s="288" customFormat="1">
      <c r="A33" s="282" t="s">
        <v>1672</v>
      </c>
      <c r="B33" s="283" t="s">
        <v>596</v>
      </c>
      <c r="C33" s="284">
        <v>43101</v>
      </c>
      <c r="D33" s="285">
        <v>60000</v>
      </c>
      <c r="E33" s="286">
        <v>1</v>
      </c>
      <c r="F33" s="287">
        <v>60000</v>
      </c>
      <c r="G33" s="286">
        <v>1</v>
      </c>
      <c r="H33" s="287">
        <v>60000</v>
      </c>
    </row>
    <row r="34" spans="1:8" s="288" customFormat="1">
      <c r="A34" s="282" t="s">
        <v>1673</v>
      </c>
      <c r="B34" s="283" t="s">
        <v>1668</v>
      </c>
      <c r="C34" s="284">
        <v>43101</v>
      </c>
      <c r="D34" s="285">
        <v>24750</v>
      </c>
      <c r="E34" s="286">
        <v>1</v>
      </c>
      <c r="F34" s="287">
        <v>24750</v>
      </c>
      <c r="G34" s="286">
        <v>1</v>
      </c>
      <c r="H34" s="287">
        <v>24750</v>
      </c>
    </row>
    <row r="35" spans="1:8" s="288" customFormat="1">
      <c r="A35" s="282" t="s">
        <v>1674</v>
      </c>
      <c r="B35" s="283" t="s">
        <v>1006</v>
      </c>
      <c r="C35" s="284">
        <v>43101</v>
      </c>
      <c r="D35" s="285">
        <v>21300</v>
      </c>
      <c r="E35" s="286">
        <v>12</v>
      </c>
      <c r="F35" s="287">
        <f>21300*12</f>
        <v>255600</v>
      </c>
      <c r="G35" s="286">
        <v>12</v>
      </c>
      <c r="H35" s="287">
        <f>21300*12</f>
        <v>255600</v>
      </c>
    </row>
    <row r="36" spans="1:8" s="288" customFormat="1" ht="21">
      <c r="A36" s="282" t="s">
        <v>1675</v>
      </c>
      <c r="B36" s="283" t="s">
        <v>1676</v>
      </c>
      <c r="C36" s="284">
        <v>43101</v>
      </c>
      <c r="D36" s="285">
        <v>237500</v>
      </c>
      <c r="E36" s="286">
        <v>1</v>
      </c>
      <c r="F36" s="287">
        <v>237500</v>
      </c>
      <c r="G36" s="286">
        <v>1</v>
      </c>
      <c r="H36" s="287">
        <v>237500</v>
      </c>
    </row>
    <row r="37" spans="1:8" s="288" customFormat="1">
      <c r="A37" s="282" t="s">
        <v>1677</v>
      </c>
      <c r="B37" s="283" t="s">
        <v>1678</v>
      </c>
      <c r="C37" s="284">
        <v>43101</v>
      </c>
      <c r="D37" s="285">
        <v>37500</v>
      </c>
      <c r="E37" s="286">
        <v>1</v>
      </c>
      <c r="F37" s="287">
        <v>37500</v>
      </c>
      <c r="G37" s="286">
        <v>1</v>
      </c>
      <c r="H37" s="287">
        <v>37500</v>
      </c>
    </row>
    <row r="38" spans="1:8" s="288" customFormat="1" ht="21">
      <c r="A38" s="282" t="s">
        <v>1679</v>
      </c>
      <c r="B38" s="283" t="s">
        <v>1676</v>
      </c>
      <c r="C38" s="284">
        <v>43101</v>
      </c>
      <c r="D38" s="285">
        <v>237500</v>
      </c>
      <c r="E38" s="286">
        <v>1</v>
      </c>
      <c r="F38" s="287">
        <v>237500</v>
      </c>
      <c r="G38" s="286">
        <v>1</v>
      </c>
      <c r="H38" s="287">
        <v>237500</v>
      </c>
    </row>
    <row r="39" spans="1:8" s="288" customFormat="1">
      <c r="A39" s="282" t="s">
        <v>1680</v>
      </c>
      <c r="B39" s="283" t="s">
        <v>1678</v>
      </c>
      <c r="C39" s="284">
        <v>43101</v>
      </c>
      <c r="D39" s="285">
        <v>37500</v>
      </c>
      <c r="E39" s="286">
        <v>1</v>
      </c>
      <c r="F39" s="287">
        <v>37500</v>
      </c>
      <c r="G39" s="286">
        <v>1</v>
      </c>
      <c r="H39" s="287">
        <v>37500</v>
      </c>
    </row>
    <row r="40" spans="1:8" s="288" customFormat="1">
      <c r="A40" s="282" t="s">
        <v>1681</v>
      </c>
      <c r="B40" s="283" t="s">
        <v>1682</v>
      </c>
      <c r="C40" s="284">
        <v>43101</v>
      </c>
      <c r="D40" s="285">
        <v>39500</v>
      </c>
      <c r="E40" s="286">
        <v>1</v>
      </c>
      <c r="F40" s="287">
        <v>39500</v>
      </c>
      <c r="G40" s="286">
        <v>1</v>
      </c>
      <c r="H40" s="287">
        <v>39500</v>
      </c>
    </row>
    <row r="41" spans="1:8" s="288" customFormat="1">
      <c r="A41" s="282" t="s">
        <v>1683</v>
      </c>
      <c r="B41" s="283" t="s">
        <v>1684</v>
      </c>
      <c r="C41" s="284">
        <v>43101</v>
      </c>
      <c r="D41" s="285">
        <v>138000</v>
      </c>
      <c r="E41" s="286">
        <v>2</v>
      </c>
      <c r="F41" s="287">
        <v>276000</v>
      </c>
      <c r="G41" s="286">
        <v>2</v>
      </c>
      <c r="H41" s="287">
        <v>276000</v>
      </c>
    </row>
    <row r="42" spans="1:8" s="288" customFormat="1">
      <c r="A42" s="282" t="s">
        <v>1685</v>
      </c>
      <c r="B42" s="283" t="s">
        <v>1686</v>
      </c>
      <c r="C42" s="284">
        <v>43101</v>
      </c>
      <c r="D42" s="285">
        <v>99650</v>
      </c>
      <c r="E42" s="286">
        <v>3</v>
      </c>
      <c r="F42" s="287">
        <f>99650*3</f>
        <v>298950</v>
      </c>
      <c r="G42" s="286">
        <v>3</v>
      </c>
      <c r="H42" s="287">
        <f>99650*3</f>
        <v>298950</v>
      </c>
    </row>
    <row r="43" spans="1:8" s="288" customFormat="1">
      <c r="A43" s="282" t="s">
        <v>1687</v>
      </c>
      <c r="B43" s="283" t="s">
        <v>1688</v>
      </c>
      <c r="C43" s="284">
        <v>43101</v>
      </c>
      <c r="D43" s="285">
        <v>179100</v>
      </c>
      <c r="E43" s="286">
        <v>1</v>
      </c>
      <c r="F43" s="287">
        <v>179100</v>
      </c>
      <c r="G43" s="286">
        <v>1</v>
      </c>
      <c r="H43" s="287">
        <v>179100</v>
      </c>
    </row>
    <row r="44" spans="1:8" s="288" customFormat="1">
      <c r="A44" s="282" t="s">
        <v>1689</v>
      </c>
      <c r="B44" s="283" t="s">
        <v>1690</v>
      </c>
      <c r="C44" s="284">
        <v>43101</v>
      </c>
      <c r="D44" s="285">
        <v>193000</v>
      </c>
      <c r="E44" s="286">
        <v>1</v>
      </c>
      <c r="F44" s="287">
        <v>193000</v>
      </c>
      <c r="G44" s="286">
        <v>1</v>
      </c>
      <c r="H44" s="287">
        <v>193000</v>
      </c>
    </row>
    <row r="45" spans="1:8" s="288" customFormat="1" ht="21">
      <c r="A45" s="282" t="s">
        <v>1691</v>
      </c>
      <c r="B45" s="283" t="s">
        <v>1692</v>
      </c>
      <c r="C45" s="284">
        <v>43101</v>
      </c>
      <c r="D45" s="285">
        <v>90400</v>
      </c>
      <c r="E45" s="286">
        <v>1</v>
      </c>
      <c r="F45" s="287">
        <v>90400</v>
      </c>
      <c r="G45" s="286">
        <v>1</v>
      </c>
      <c r="H45" s="287">
        <v>90400</v>
      </c>
    </row>
    <row r="46" spans="1:8" s="288" customFormat="1">
      <c r="A46" s="282" t="s">
        <v>1693</v>
      </c>
      <c r="B46" s="283" t="s">
        <v>110</v>
      </c>
      <c r="C46" s="284">
        <v>43101</v>
      </c>
      <c r="D46" s="285">
        <v>61500</v>
      </c>
      <c r="E46" s="286">
        <v>2</v>
      </c>
      <c r="F46" s="287">
        <v>123000</v>
      </c>
      <c r="G46" s="286">
        <v>2</v>
      </c>
      <c r="H46" s="287">
        <v>123000</v>
      </c>
    </row>
    <row r="47" spans="1:8" s="288" customFormat="1">
      <c r="A47" s="282" t="s">
        <v>1694</v>
      </c>
      <c r="B47" s="283" t="s">
        <v>1695</v>
      </c>
      <c r="C47" s="284">
        <v>43101</v>
      </c>
      <c r="D47" s="285">
        <v>94100</v>
      </c>
      <c r="E47" s="286">
        <v>1</v>
      </c>
      <c r="F47" s="287">
        <v>94100</v>
      </c>
      <c r="G47" s="286">
        <v>1</v>
      </c>
      <c r="H47" s="287">
        <v>94100</v>
      </c>
    </row>
    <row r="48" spans="1:8" s="288" customFormat="1">
      <c r="A48" s="282" t="s">
        <v>1696</v>
      </c>
      <c r="B48" s="283" t="s">
        <v>1697</v>
      </c>
      <c r="C48" s="284">
        <v>43101</v>
      </c>
      <c r="D48" s="285">
        <v>94100</v>
      </c>
      <c r="E48" s="286">
        <v>1</v>
      </c>
      <c r="F48" s="287">
        <v>94100</v>
      </c>
      <c r="G48" s="286">
        <v>1</v>
      </c>
      <c r="H48" s="287">
        <v>94100</v>
      </c>
    </row>
    <row r="49" spans="1:8" s="288" customFormat="1">
      <c r="A49" s="282" t="s">
        <v>1698</v>
      </c>
      <c r="B49" s="283" t="s">
        <v>1699</v>
      </c>
      <c r="C49" s="284">
        <v>43101</v>
      </c>
      <c r="D49" s="285">
        <v>182500</v>
      </c>
      <c r="E49" s="286">
        <v>1</v>
      </c>
      <c r="F49" s="287">
        <v>182500</v>
      </c>
      <c r="G49" s="286">
        <v>1</v>
      </c>
      <c r="H49" s="287">
        <v>182500</v>
      </c>
    </row>
    <row r="50" spans="1:8" s="288" customFormat="1">
      <c r="A50" s="282" t="s">
        <v>1700</v>
      </c>
      <c r="B50" s="283" t="s">
        <v>1701</v>
      </c>
      <c r="C50" s="284">
        <v>43101</v>
      </c>
      <c r="D50" s="285">
        <v>34600</v>
      </c>
      <c r="E50" s="286">
        <v>2</v>
      </c>
      <c r="F50" s="287">
        <f>34600*2</f>
        <v>69200</v>
      </c>
      <c r="G50" s="286">
        <v>2</v>
      </c>
      <c r="H50" s="287">
        <f>34600*2</f>
        <v>69200</v>
      </c>
    </row>
    <row r="51" spans="1:8" s="288" customFormat="1">
      <c r="A51" s="282" t="s">
        <v>1702</v>
      </c>
      <c r="B51" s="283" t="s">
        <v>1701</v>
      </c>
      <c r="C51" s="284">
        <v>43101</v>
      </c>
      <c r="D51" s="285">
        <v>28800</v>
      </c>
      <c r="E51" s="286">
        <v>4</v>
      </c>
      <c r="F51" s="287">
        <f>28800*4</f>
        <v>115200</v>
      </c>
      <c r="G51" s="286">
        <v>4</v>
      </c>
      <c r="H51" s="287">
        <f>28800*4</f>
        <v>115200</v>
      </c>
    </row>
    <row r="52" spans="1:8" s="288" customFormat="1">
      <c r="A52" s="282" t="s">
        <v>1703</v>
      </c>
      <c r="B52" s="283" t="s">
        <v>1704</v>
      </c>
      <c r="C52" s="284">
        <v>43101</v>
      </c>
      <c r="D52" s="285">
        <v>71500</v>
      </c>
      <c r="E52" s="286">
        <v>1</v>
      </c>
      <c r="F52" s="287">
        <v>71500</v>
      </c>
      <c r="G52" s="286">
        <v>1</v>
      </c>
      <c r="H52" s="287">
        <v>71500</v>
      </c>
    </row>
    <row r="53" spans="1:8" s="288" customFormat="1">
      <c r="A53" s="282" t="s">
        <v>1705</v>
      </c>
      <c r="B53" s="283" t="s">
        <v>587</v>
      </c>
      <c r="C53" s="284">
        <v>43101</v>
      </c>
      <c r="D53" s="285">
        <v>47500</v>
      </c>
      <c r="E53" s="286">
        <v>5</v>
      </c>
      <c r="F53" s="287">
        <f>47500*5</f>
        <v>237500</v>
      </c>
      <c r="G53" s="286">
        <v>5</v>
      </c>
      <c r="H53" s="287">
        <f>47500*5</f>
        <v>237500</v>
      </c>
    </row>
    <row r="54" spans="1:8" s="288" customFormat="1">
      <c r="A54" s="282" t="s">
        <v>1706</v>
      </c>
      <c r="B54" s="283" t="s">
        <v>1707</v>
      </c>
      <c r="C54" s="284">
        <v>43101</v>
      </c>
      <c r="D54" s="285">
        <v>40000</v>
      </c>
      <c r="E54" s="286">
        <v>1</v>
      </c>
      <c r="F54" s="287">
        <v>40000</v>
      </c>
      <c r="G54" s="286">
        <v>1</v>
      </c>
      <c r="H54" s="287">
        <v>40000</v>
      </c>
    </row>
    <row r="55" spans="1:8" s="288" customFormat="1">
      <c r="A55" s="282" t="s">
        <v>1708</v>
      </c>
      <c r="B55" s="283" t="s">
        <v>1709</v>
      </c>
      <c r="C55" s="284">
        <v>43101</v>
      </c>
      <c r="D55" s="285">
        <v>108000</v>
      </c>
      <c r="E55" s="286">
        <v>1</v>
      </c>
      <c r="F55" s="287">
        <v>108000</v>
      </c>
      <c r="G55" s="286">
        <v>1</v>
      </c>
      <c r="H55" s="287">
        <v>108000</v>
      </c>
    </row>
    <row r="56" spans="1:8" s="288" customFormat="1" ht="21">
      <c r="A56" s="282" t="s">
        <v>1710</v>
      </c>
      <c r="B56" s="283" t="s">
        <v>1711</v>
      </c>
      <c r="C56" s="284">
        <v>43101</v>
      </c>
      <c r="D56" s="285">
        <v>25400</v>
      </c>
      <c r="E56" s="286">
        <v>1</v>
      </c>
      <c r="F56" s="287">
        <v>25400</v>
      </c>
      <c r="G56" s="286">
        <v>1</v>
      </c>
      <c r="H56" s="287">
        <v>25400</v>
      </c>
    </row>
    <row r="57" spans="1:8" s="288" customFormat="1">
      <c r="A57" s="282" t="s">
        <v>1712</v>
      </c>
      <c r="B57" s="283" t="s">
        <v>1713</v>
      </c>
      <c r="C57" s="284">
        <v>43101</v>
      </c>
      <c r="D57" s="285">
        <v>14000</v>
      </c>
      <c r="E57" s="286">
        <v>1</v>
      </c>
      <c r="F57" s="287">
        <v>14000</v>
      </c>
      <c r="G57" s="286">
        <v>1</v>
      </c>
      <c r="H57" s="287">
        <v>14000</v>
      </c>
    </row>
    <row r="58" spans="1:8" s="288" customFormat="1">
      <c r="A58" s="282" t="s">
        <v>1714</v>
      </c>
      <c r="B58" s="283" t="s">
        <v>709</v>
      </c>
      <c r="C58" s="284">
        <v>43101</v>
      </c>
      <c r="D58" s="285">
        <v>18000</v>
      </c>
      <c r="E58" s="286">
        <v>4</v>
      </c>
      <c r="F58" s="287">
        <f>18000*4</f>
        <v>72000</v>
      </c>
      <c r="G58" s="286">
        <v>4</v>
      </c>
      <c r="H58" s="287">
        <f>18000*4</f>
        <v>72000</v>
      </c>
    </row>
    <row r="59" spans="1:8" s="288" customFormat="1">
      <c r="A59" s="282" t="s">
        <v>1715</v>
      </c>
      <c r="B59" s="283" t="s">
        <v>1716</v>
      </c>
      <c r="C59" s="284">
        <v>43101</v>
      </c>
      <c r="D59" s="285">
        <v>14250</v>
      </c>
      <c r="E59" s="286">
        <v>1</v>
      </c>
      <c r="F59" s="287">
        <v>14250</v>
      </c>
      <c r="G59" s="286">
        <v>1</v>
      </c>
      <c r="H59" s="287">
        <v>14250</v>
      </c>
    </row>
    <row r="60" spans="1:8" s="288" customFormat="1">
      <c r="A60" s="282" t="s">
        <v>1717</v>
      </c>
      <c r="B60" s="283" t="s">
        <v>1718</v>
      </c>
      <c r="C60" s="284">
        <v>43101</v>
      </c>
      <c r="D60" s="285">
        <v>83500</v>
      </c>
      <c r="E60" s="286">
        <v>1</v>
      </c>
      <c r="F60" s="287">
        <v>83500</v>
      </c>
      <c r="G60" s="286">
        <v>1</v>
      </c>
      <c r="H60" s="287">
        <v>83500</v>
      </c>
    </row>
    <row r="61" spans="1:8" s="288" customFormat="1">
      <c r="A61" s="282" t="s">
        <v>1719</v>
      </c>
      <c r="B61" s="283" t="s">
        <v>656</v>
      </c>
      <c r="C61" s="284">
        <v>43101</v>
      </c>
      <c r="D61" s="285">
        <v>18000</v>
      </c>
      <c r="E61" s="286">
        <v>1</v>
      </c>
      <c r="F61" s="287">
        <v>18000</v>
      </c>
      <c r="G61" s="286">
        <v>1</v>
      </c>
      <c r="H61" s="287">
        <v>18000</v>
      </c>
    </row>
    <row r="62" spans="1:8" s="288" customFormat="1">
      <c r="A62" s="282" t="s">
        <v>1720</v>
      </c>
      <c r="B62" s="283" t="s">
        <v>1039</v>
      </c>
      <c r="C62" s="284">
        <v>43101</v>
      </c>
      <c r="D62" s="285">
        <v>15000</v>
      </c>
      <c r="E62" s="286">
        <v>2</v>
      </c>
      <c r="F62" s="287">
        <v>30000</v>
      </c>
      <c r="G62" s="286">
        <v>2</v>
      </c>
      <c r="H62" s="287">
        <v>30000</v>
      </c>
    </row>
    <row r="63" spans="1:8" s="288" customFormat="1">
      <c r="A63" s="282" t="s">
        <v>3003</v>
      </c>
      <c r="B63" s="283" t="s">
        <v>978</v>
      </c>
      <c r="C63" s="284">
        <v>43101</v>
      </c>
      <c r="D63" s="285">
        <v>17300</v>
      </c>
      <c r="E63" s="286">
        <v>1</v>
      </c>
      <c r="F63" s="287">
        <v>17300</v>
      </c>
      <c r="G63" s="286">
        <v>1</v>
      </c>
      <c r="H63" s="287">
        <v>17300</v>
      </c>
    </row>
    <row r="64" spans="1:8" s="288" customFormat="1">
      <c r="A64" s="282" t="s">
        <v>1721</v>
      </c>
      <c r="B64" s="283" t="s">
        <v>1430</v>
      </c>
      <c r="C64" s="284">
        <v>43101</v>
      </c>
      <c r="D64" s="285">
        <v>40600</v>
      </c>
      <c r="E64" s="286">
        <v>6</v>
      </c>
      <c r="F64" s="287">
        <f>40600*6</f>
        <v>243600</v>
      </c>
      <c r="G64" s="286">
        <v>6</v>
      </c>
      <c r="H64" s="287">
        <f>40600*6</f>
        <v>243600</v>
      </c>
    </row>
    <row r="65" spans="1:8" s="288" customFormat="1">
      <c r="A65" s="282" t="s">
        <v>1722</v>
      </c>
      <c r="B65" s="283" t="s">
        <v>1724</v>
      </c>
      <c r="C65" s="284">
        <v>43101</v>
      </c>
      <c r="D65" s="285">
        <v>96000</v>
      </c>
      <c r="E65" s="286">
        <v>1</v>
      </c>
      <c r="F65" s="287">
        <v>96000</v>
      </c>
      <c r="G65" s="286">
        <v>1</v>
      </c>
      <c r="H65" s="287">
        <v>96000</v>
      </c>
    </row>
    <row r="66" spans="1:8" s="288" customFormat="1">
      <c r="A66" s="282" t="s">
        <v>1723</v>
      </c>
      <c r="B66" s="283" t="s">
        <v>110</v>
      </c>
      <c r="C66" s="284">
        <v>43101</v>
      </c>
      <c r="D66" s="285">
        <v>36000</v>
      </c>
      <c r="E66" s="286">
        <v>1</v>
      </c>
      <c r="F66" s="287">
        <v>36000</v>
      </c>
      <c r="G66" s="286">
        <v>1</v>
      </c>
      <c r="H66" s="287">
        <v>36000</v>
      </c>
    </row>
    <row r="67" spans="1:8" s="288" customFormat="1" ht="21">
      <c r="A67" s="282" t="s">
        <v>1725</v>
      </c>
      <c r="B67" s="283" t="s">
        <v>1727</v>
      </c>
      <c r="C67" s="284">
        <v>43101</v>
      </c>
      <c r="D67" s="285">
        <v>15000</v>
      </c>
      <c r="E67" s="286">
        <v>10</v>
      </c>
      <c r="F67" s="287">
        <v>150000</v>
      </c>
      <c r="G67" s="286">
        <v>10</v>
      </c>
      <c r="H67" s="287">
        <v>150000</v>
      </c>
    </row>
    <row r="68" spans="1:8" s="288" customFormat="1">
      <c r="A68" s="282" t="s">
        <v>1726</v>
      </c>
      <c r="B68" s="283" t="s">
        <v>1729</v>
      </c>
      <c r="C68" s="284">
        <v>43101</v>
      </c>
      <c r="D68" s="285">
        <v>24000</v>
      </c>
      <c r="E68" s="286">
        <v>10</v>
      </c>
      <c r="F68" s="287">
        <v>240000</v>
      </c>
      <c r="G68" s="286">
        <v>10</v>
      </c>
      <c r="H68" s="287">
        <v>240000</v>
      </c>
    </row>
    <row r="69" spans="1:8" s="288" customFormat="1">
      <c r="A69" s="282" t="s">
        <v>1728</v>
      </c>
      <c r="B69" s="283" t="s">
        <v>1731</v>
      </c>
      <c r="C69" s="284">
        <v>43101</v>
      </c>
      <c r="D69" s="285">
        <v>28000</v>
      </c>
      <c r="E69" s="286">
        <v>3</v>
      </c>
      <c r="F69" s="287">
        <f>28000*3</f>
        <v>84000</v>
      </c>
      <c r="G69" s="286">
        <v>3</v>
      </c>
      <c r="H69" s="287">
        <f>28000*3</f>
        <v>84000</v>
      </c>
    </row>
    <row r="70" spans="1:8" s="288" customFormat="1">
      <c r="A70" s="282" t="s">
        <v>1730</v>
      </c>
      <c r="B70" s="283" t="s">
        <v>1733</v>
      </c>
      <c r="C70" s="284">
        <v>43101</v>
      </c>
      <c r="D70" s="285">
        <v>24000</v>
      </c>
      <c r="E70" s="286">
        <v>10</v>
      </c>
      <c r="F70" s="287">
        <v>240000</v>
      </c>
      <c r="G70" s="286">
        <v>10</v>
      </c>
      <c r="H70" s="287">
        <v>240000</v>
      </c>
    </row>
    <row r="71" spans="1:8" s="288" customFormat="1">
      <c r="A71" s="282" t="s">
        <v>1732</v>
      </c>
      <c r="B71" s="283" t="s">
        <v>1735</v>
      </c>
      <c r="C71" s="284">
        <v>43101</v>
      </c>
      <c r="D71" s="285">
        <v>24000</v>
      </c>
      <c r="E71" s="286">
        <v>16</v>
      </c>
      <c r="F71" s="287">
        <f>24000*16</f>
        <v>384000</v>
      </c>
      <c r="G71" s="286">
        <v>16</v>
      </c>
      <c r="H71" s="287">
        <f>24000*16</f>
        <v>384000</v>
      </c>
    </row>
    <row r="72" spans="1:8" s="288" customFormat="1">
      <c r="A72" s="282" t="s">
        <v>1734</v>
      </c>
      <c r="B72" s="283" t="s">
        <v>1737</v>
      </c>
      <c r="C72" s="284">
        <v>43101</v>
      </c>
      <c r="D72" s="285">
        <v>60000</v>
      </c>
      <c r="E72" s="286">
        <v>1</v>
      </c>
      <c r="F72" s="287">
        <v>60000</v>
      </c>
      <c r="G72" s="286">
        <v>1</v>
      </c>
      <c r="H72" s="287">
        <v>60000</v>
      </c>
    </row>
    <row r="73" spans="1:8" s="288" customFormat="1" ht="21">
      <c r="A73" s="282" t="s">
        <v>1736</v>
      </c>
      <c r="B73" s="283" t="s">
        <v>1739</v>
      </c>
      <c r="C73" s="284">
        <v>43101</v>
      </c>
      <c r="D73" s="285">
        <v>652600</v>
      </c>
      <c r="E73" s="286">
        <v>1</v>
      </c>
      <c r="F73" s="287">
        <v>652600</v>
      </c>
      <c r="G73" s="286">
        <v>1</v>
      </c>
      <c r="H73" s="287">
        <v>652600</v>
      </c>
    </row>
    <row r="74" spans="1:8" s="288" customFormat="1">
      <c r="A74" s="282" t="s">
        <v>1738</v>
      </c>
      <c r="B74" s="283" t="s">
        <v>1741</v>
      </c>
      <c r="C74" s="284">
        <v>43101</v>
      </c>
      <c r="D74" s="285">
        <v>115000</v>
      </c>
      <c r="E74" s="286">
        <v>1</v>
      </c>
      <c r="F74" s="287">
        <v>115000</v>
      </c>
      <c r="G74" s="286">
        <v>1</v>
      </c>
      <c r="H74" s="287">
        <v>115000</v>
      </c>
    </row>
    <row r="75" spans="1:8" s="288" customFormat="1" ht="21">
      <c r="A75" s="282" t="s">
        <v>1740</v>
      </c>
      <c r="B75" s="283" t="s">
        <v>1743</v>
      </c>
      <c r="C75" s="284">
        <v>43101</v>
      </c>
      <c r="D75" s="285">
        <v>225000</v>
      </c>
      <c r="E75" s="286">
        <v>1</v>
      </c>
      <c r="F75" s="287">
        <v>225000</v>
      </c>
      <c r="G75" s="286">
        <v>1</v>
      </c>
      <c r="H75" s="287">
        <v>225000</v>
      </c>
    </row>
    <row r="76" spans="1:8" s="288" customFormat="1" ht="21">
      <c r="A76" s="282" t="s">
        <v>1742</v>
      </c>
      <c r="B76" s="283" t="s">
        <v>1745</v>
      </c>
      <c r="C76" s="284">
        <v>43101</v>
      </c>
      <c r="D76" s="285">
        <v>18200</v>
      </c>
      <c r="E76" s="286">
        <v>1</v>
      </c>
      <c r="F76" s="287">
        <v>18200</v>
      </c>
      <c r="G76" s="286">
        <v>1</v>
      </c>
      <c r="H76" s="287">
        <v>18200</v>
      </c>
    </row>
    <row r="77" spans="1:8" s="288" customFormat="1">
      <c r="A77" s="282" t="s">
        <v>1744</v>
      </c>
      <c r="B77" s="283" t="s">
        <v>1747</v>
      </c>
      <c r="C77" s="284">
        <v>43101</v>
      </c>
      <c r="D77" s="285">
        <v>72250</v>
      </c>
      <c r="E77" s="286">
        <v>3</v>
      </c>
      <c r="F77" s="287">
        <f>3*72250</f>
        <v>216750</v>
      </c>
      <c r="G77" s="286">
        <v>3</v>
      </c>
      <c r="H77" s="287">
        <f>3*72250</f>
        <v>216750</v>
      </c>
    </row>
    <row r="78" spans="1:8" s="288" customFormat="1">
      <c r="A78" s="282" t="s">
        <v>1746</v>
      </c>
      <c r="B78" s="283" t="s">
        <v>125</v>
      </c>
      <c r="C78" s="284">
        <v>43101</v>
      </c>
      <c r="D78" s="285">
        <v>5550</v>
      </c>
      <c r="E78" s="286">
        <v>2</v>
      </c>
      <c r="F78" s="287">
        <v>11100</v>
      </c>
      <c r="G78" s="286">
        <v>2</v>
      </c>
      <c r="H78" s="287">
        <v>11100</v>
      </c>
    </row>
    <row r="79" spans="1:8" s="288" customFormat="1">
      <c r="A79" s="282" t="s">
        <v>1748</v>
      </c>
      <c r="B79" s="283" t="s">
        <v>184</v>
      </c>
      <c r="C79" s="284">
        <v>43101</v>
      </c>
      <c r="D79" s="285">
        <v>3000</v>
      </c>
      <c r="E79" s="286">
        <v>2</v>
      </c>
      <c r="F79" s="287">
        <v>6000</v>
      </c>
      <c r="G79" s="286">
        <v>2</v>
      </c>
      <c r="H79" s="287">
        <v>6000</v>
      </c>
    </row>
    <row r="80" spans="1:8" s="288" customFormat="1" ht="21">
      <c r="A80" s="282" t="s">
        <v>3004</v>
      </c>
      <c r="B80" s="283" t="s">
        <v>1751</v>
      </c>
      <c r="C80" s="284">
        <v>43101</v>
      </c>
      <c r="D80" s="285">
        <v>298000</v>
      </c>
      <c r="E80" s="286">
        <v>1</v>
      </c>
      <c r="F80" s="287">
        <v>298000</v>
      </c>
      <c r="G80" s="286">
        <v>1</v>
      </c>
      <c r="H80" s="287">
        <v>298000</v>
      </c>
    </row>
    <row r="81" spans="1:8" s="288" customFormat="1">
      <c r="A81" s="282" t="s">
        <v>1749</v>
      </c>
      <c r="B81" s="283" t="s">
        <v>990</v>
      </c>
      <c r="C81" s="284">
        <v>43101</v>
      </c>
      <c r="D81" s="285">
        <v>600</v>
      </c>
      <c r="E81" s="286">
        <v>1</v>
      </c>
      <c r="F81" s="287">
        <v>600</v>
      </c>
      <c r="G81" s="286">
        <v>1</v>
      </c>
      <c r="H81" s="287">
        <v>600</v>
      </c>
    </row>
    <row r="82" spans="1:8" s="288" customFormat="1">
      <c r="A82" s="282" t="s">
        <v>3005</v>
      </c>
      <c r="B82" s="283" t="s">
        <v>1754</v>
      </c>
      <c r="C82" s="284">
        <v>43101</v>
      </c>
      <c r="D82" s="285">
        <v>1200</v>
      </c>
      <c r="E82" s="286">
        <v>10</v>
      </c>
      <c r="F82" s="287">
        <v>12000</v>
      </c>
      <c r="G82" s="286">
        <v>10</v>
      </c>
      <c r="H82" s="287">
        <v>12000</v>
      </c>
    </row>
    <row r="83" spans="1:8" s="288" customFormat="1">
      <c r="A83" s="282" t="s">
        <v>1750</v>
      </c>
      <c r="B83" s="283" t="s">
        <v>343</v>
      </c>
      <c r="C83" s="284">
        <v>43101</v>
      </c>
      <c r="D83" s="285">
        <v>3800</v>
      </c>
      <c r="E83" s="286">
        <v>3</v>
      </c>
      <c r="F83" s="287">
        <f>3*3800</f>
        <v>11400</v>
      </c>
      <c r="G83" s="286">
        <v>3</v>
      </c>
      <c r="H83" s="287">
        <f>3*3800</f>
        <v>11400</v>
      </c>
    </row>
    <row r="84" spans="1:8" s="288" customFormat="1">
      <c r="A84" s="282" t="s">
        <v>1752</v>
      </c>
      <c r="B84" s="283" t="s">
        <v>1757</v>
      </c>
      <c r="C84" s="284">
        <v>43101</v>
      </c>
      <c r="D84" s="285">
        <v>6300</v>
      </c>
      <c r="E84" s="286">
        <v>1</v>
      </c>
      <c r="F84" s="287">
        <v>6300</v>
      </c>
      <c r="G84" s="286">
        <v>1</v>
      </c>
      <c r="H84" s="287">
        <v>6300</v>
      </c>
    </row>
    <row r="85" spans="1:8" s="288" customFormat="1" ht="21">
      <c r="A85" s="282" t="s">
        <v>1753</v>
      </c>
      <c r="B85" s="283" t="s">
        <v>1759</v>
      </c>
      <c r="C85" s="284">
        <v>43101</v>
      </c>
      <c r="D85" s="285">
        <v>18000</v>
      </c>
      <c r="E85" s="286">
        <v>5</v>
      </c>
      <c r="F85" s="287">
        <f>18000*5</f>
        <v>90000</v>
      </c>
      <c r="G85" s="286">
        <v>5</v>
      </c>
      <c r="H85" s="287">
        <f>18000*5</f>
        <v>90000</v>
      </c>
    </row>
    <row r="86" spans="1:8" s="288" customFormat="1">
      <c r="A86" s="282" t="s">
        <v>1755</v>
      </c>
      <c r="B86" s="283" t="s">
        <v>1761</v>
      </c>
      <c r="C86" s="284">
        <v>43101</v>
      </c>
      <c r="D86" s="285">
        <v>12000</v>
      </c>
      <c r="E86" s="286">
        <v>5</v>
      </c>
      <c r="F86" s="287">
        <f>12000*5</f>
        <v>60000</v>
      </c>
      <c r="G86" s="286">
        <v>5</v>
      </c>
      <c r="H86" s="287">
        <f>12000*5</f>
        <v>60000</v>
      </c>
    </row>
    <row r="87" spans="1:8" s="288" customFormat="1" ht="21">
      <c r="A87" s="282" t="s">
        <v>1756</v>
      </c>
      <c r="B87" s="283" t="s">
        <v>1763</v>
      </c>
      <c r="C87" s="284">
        <v>43101</v>
      </c>
      <c r="D87" s="285">
        <v>22000</v>
      </c>
      <c r="E87" s="286">
        <v>1</v>
      </c>
      <c r="F87" s="287">
        <v>22000</v>
      </c>
      <c r="G87" s="286">
        <v>1</v>
      </c>
      <c r="H87" s="287">
        <v>22000</v>
      </c>
    </row>
    <row r="88" spans="1:8" s="288" customFormat="1">
      <c r="A88" s="282" t="s">
        <v>1758</v>
      </c>
      <c r="B88" s="283" t="s">
        <v>1765</v>
      </c>
      <c r="C88" s="284">
        <v>43101</v>
      </c>
      <c r="D88" s="285">
        <v>50000</v>
      </c>
      <c r="E88" s="286">
        <v>4</v>
      </c>
      <c r="F88" s="287">
        <v>200000</v>
      </c>
      <c r="G88" s="286">
        <v>4</v>
      </c>
      <c r="H88" s="287">
        <v>200000</v>
      </c>
    </row>
    <row r="89" spans="1:8" s="288" customFormat="1">
      <c r="A89" s="282" t="s">
        <v>1760</v>
      </c>
      <c r="B89" s="283" t="s">
        <v>1767</v>
      </c>
      <c r="C89" s="284">
        <v>43101</v>
      </c>
      <c r="D89" s="285">
        <v>23000</v>
      </c>
      <c r="E89" s="286">
        <v>1</v>
      </c>
      <c r="F89" s="287">
        <v>23000</v>
      </c>
      <c r="G89" s="286">
        <v>1</v>
      </c>
      <c r="H89" s="287">
        <v>23000</v>
      </c>
    </row>
    <row r="90" spans="1:8" s="288" customFormat="1">
      <c r="A90" s="282" t="s">
        <v>1762</v>
      </c>
      <c r="B90" s="283" t="s">
        <v>1767</v>
      </c>
      <c r="C90" s="284">
        <v>43101</v>
      </c>
      <c r="D90" s="285">
        <v>23000</v>
      </c>
      <c r="E90" s="286">
        <v>1</v>
      </c>
      <c r="F90" s="287">
        <v>23000</v>
      </c>
      <c r="G90" s="286">
        <v>1</v>
      </c>
      <c r="H90" s="287">
        <v>23000</v>
      </c>
    </row>
    <row r="91" spans="1:8" s="288" customFormat="1">
      <c r="A91" s="282" t="s">
        <v>1764</v>
      </c>
      <c r="B91" s="283" t="s">
        <v>1770</v>
      </c>
      <c r="C91" s="284">
        <v>43101</v>
      </c>
      <c r="D91" s="285">
        <v>13000</v>
      </c>
      <c r="E91" s="286">
        <v>1</v>
      </c>
      <c r="F91" s="287">
        <v>13000</v>
      </c>
      <c r="G91" s="286">
        <v>1</v>
      </c>
      <c r="H91" s="287">
        <v>13000</v>
      </c>
    </row>
    <row r="92" spans="1:8" s="288" customFormat="1">
      <c r="A92" s="282" t="s">
        <v>1766</v>
      </c>
      <c r="B92" s="283" t="s">
        <v>1772</v>
      </c>
      <c r="C92" s="284">
        <v>43101</v>
      </c>
      <c r="D92" s="285">
        <v>2500</v>
      </c>
      <c r="E92" s="286">
        <v>20</v>
      </c>
      <c r="F92" s="287">
        <f>20*2500</f>
        <v>50000</v>
      </c>
      <c r="G92" s="286">
        <v>20</v>
      </c>
      <c r="H92" s="287">
        <f>20*2500</f>
        <v>50000</v>
      </c>
    </row>
    <row r="93" spans="1:8" s="288" customFormat="1">
      <c r="A93" s="282" t="s">
        <v>1768</v>
      </c>
      <c r="B93" s="283" t="s">
        <v>1774</v>
      </c>
      <c r="C93" s="284">
        <v>43101</v>
      </c>
      <c r="D93" s="285">
        <v>4000</v>
      </c>
      <c r="E93" s="286">
        <v>5</v>
      </c>
      <c r="F93" s="287">
        <v>20000</v>
      </c>
      <c r="G93" s="286">
        <v>5</v>
      </c>
      <c r="H93" s="287">
        <v>20000</v>
      </c>
    </row>
    <row r="94" spans="1:8" s="288" customFormat="1">
      <c r="A94" s="282" t="s">
        <v>1769</v>
      </c>
      <c r="B94" s="283" t="s">
        <v>1776</v>
      </c>
      <c r="C94" s="284">
        <v>43101</v>
      </c>
      <c r="D94" s="285">
        <v>13000</v>
      </c>
      <c r="E94" s="286">
        <v>2</v>
      </c>
      <c r="F94" s="287">
        <v>26000</v>
      </c>
      <c r="G94" s="286">
        <v>2</v>
      </c>
      <c r="H94" s="287">
        <v>26000</v>
      </c>
    </row>
    <row r="95" spans="1:8" s="288" customFormat="1">
      <c r="A95" s="282" t="s">
        <v>1771</v>
      </c>
      <c r="B95" s="283" t="s">
        <v>1778</v>
      </c>
      <c r="C95" s="284">
        <v>43101</v>
      </c>
      <c r="D95" s="285">
        <v>4800</v>
      </c>
      <c r="E95" s="286">
        <v>28</v>
      </c>
      <c r="F95" s="287">
        <f>4800*28</f>
        <v>134400</v>
      </c>
      <c r="G95" s="286">
        <v>28</v>
      </c>
      <c r="H95" s="287">
        <f>4800*28</f>
        <v>134400</v>
      </c>
    </row>
    <row r="96" spans="1:8" s="288" customFormat="1">
      <c r="A96" s="282" t="s">
        <v>1773</v>
      </c>
      <c r="B96" s="283" t="s">
        <v>1780</v>
      </c>
      <c r="C96" s="284">
        <v>43101</v>
      </c>
      <c r="D96" s="285">
        <v>6400</v>
      </c>
      <c r="E96" s="286">
        <v>1</v>
      </c>
      <c r="F96" s="287">
        <v>6400</v>
      </c>
      <c r="G96" s="286">
        <v>1</v>
      </c>
      <c r="H96" s="287">
        <v>6400</v>
      </c>
    </row>
    <row r="97" spans="1:8" s="288" customFormat="1">
      <c r="A97" s="282" t="s">
        <v>1775</v>
      </c>
      <c r="B97" s="283" t="s">
        <v>613</v>
      </c>
      <c r="C97" s="284">
        <v>43101</v>
      </c>
      <c r="D97" s="285">
        <v>7000</v>
      </c>
      <c r="E97" s="286">
        <v>30</v>
      </c>
      <c r="F97" s="287">
        <f>7000*30</f>
        <v>210000</v>
      </c>
      <c r="G97" s="286">
        <v>30</v>
      </c>
      <c r="H97" s="287">
        <f>7000*30</f>
        <v>210000</v>
      </c>
    </row>
    <row r="98" spans="1:8" s="288" customFormat="1">
      <c r="A98" s="282" t="s">
        <v>1777</v>
      </c>
      <c r="B98" s="283" t="s">
        <v>217</v>
      </c>
      <c r="C98" s="284">
        <v>43101</v>
      </c>
      <c r="D98" s="285">
        <v>10000</v>
      </c>
      <c r="E98" s="286">
        <v>2</v>
      </c>
      <c r="F98" s="287">
        <v>20000</v>
      </c>
      <c r="G98" s="286">
        <v>2</v>
      </c>
      <c r="H98" s="287">
        <v>20000</v>
      </c>
    </row>
    <row r="99" spans="1:8" s="288" customFormat="1">
      <c r="A99" s="282" t="s">
        <v>1779</v>
      </c>
      <c r="B99" s="283" t="s">
        <v>1784</v>
      </c>
      <c r="C99" s="284">
        <v>43101</v>
      </c>
      <c r="D99" s="285">
        <v>357000</v>
      </c>
      <c r="E99" s="286">
        <v>1</v>
      </c>
      <c r="F99" s="287">
        <v>357000</v>
      </c>
      <c r="G99" s="286">
        <v>1</v>
      </c>
      <c r="H99" s="287">
        <v>357000</v>
      </c>
    </row>
    <row r="100" spans="1:8" s="288" customFormat="1">
      <c r="A100" s="282" t="s">
        <v>1781</v>
      </c>
      <c r="B100" s="283" t="s">
        <v>1786</v>
      </c>
      <c r="C100" s="284">
        <v>43101</v>
      </c>
      <c r="D100" s="285">
        <v>8750</v>
      </c>
      <c r="E100" s="286">
        <v>20</v>
      </c>
      <c r="F100" s="287">
        <f>8750*20</f>
        <v>175000</v>
      </c>
      <c r="G100" s="286">
        <v>20</v>
      </c>
      <c r="H100" s="287">
        <f>8750*20</f>
        <v>175000</v>
      </c>
    </row>
    <row r="101" spans="1:8" s="288" customFormat="1">
      <c r="A101" s="282" t="s">
        <v>1782</v>
      </c>
      <c r="B101" s="283" t="s">
        <v>1788</v>
      </c>
      <c r="C101" s="284">
        <v>43101</v>
      </c>
      <c r="D101" s="285">
        <v>8750</v>
      </c>
      <c r="E101" s="286">
        <v>20</v>
      </c>
      <c r="F101" s="287">
        <f>8750*20</f>
        <v>175000</v>
      </c>
      <c r="G101" s="286">
        <v>20</v>
      </c>
      <c r="H101" s="287">
        <f>8750*20</f>
        <v>175000</v>
      </c>
    </row>
    <row r="102" spans="1:8" s="288" customFormat="1">
      <c r="A102" s="282" t="s">
        <v>3006</v>
      </c>
      <c r="B102" s="283" t="s">
        <v>1790</v>
      </c>
      <c r="C102" s="284">
        <v>43101</v>
      </c>
      <c r="D102" s="285">
        <v>9000</v>
      </c>
      <c r="E102" s="286">
        <v>10</v>
      </c>
      <c r="F102" s="287">
        <v>90000</v>
      </c>
      <c r="G102" s="286">
        <v>10</v>
      </c>
      <c r="H102" s="287">
        <v>90000</v>
      </c>
    </row>
    <row r="103" spans="1:8" s="288" customFormat="1" ht="21">
      <c r="A103" s="282" t="s">
        <v>1783</v>
      </c>
      <c r="B103" s="283" t="s">
        <v>1792</v>
      </c>
      <c r="C103" s="284">
        <v>43101</v>
      </c>
      <c r="D103" s="285">
        <v>17000</v>
      </c>
      <c r="E103" s="286">
        <v>1</v>
      </c>
      <c r="F103" s="287">
        <v>17000</v>
      </c>
      <c r="G103" s="286">
        <v>1</v>
      </c>
      <c r="H103" s="287">
        <v>17000</v>
      </c>
    </row>
    <row r="104" spans="1:8" s="288" customFormat="1" ht="21">
      <c r="A104" s="282" t="s">
        <v>1785</v>
      </c>
      <c r="B104" s="283" t="s">
        <v>1794</v>
      </c>
      <c r="C104" s="284">
        <v>43101</v>
      </c>
      <c r="D104" s="285">
        <v>10500</v>
      </c>
      <c r="E104" s="286">
        <v>12</v>
      </c>
      <c r="F104" s="287">
        <f>10500*12</f>
        <v>126000</v>
      </c>
      <c r="G104" s="286">
        <v>12</v>
      </c>
      <c r="H104" s="287">
        <f>10500*12</f>
        <v>126000</v>
      </c>
    </row>
    <row r="105" spans="1:8" s="288" customFormat="1" ht="21">
      <c r="A105" s="282" t="s">
        <v>3007</v>
      </c>
      <c r="B105" s="283" t="s">
        <v>1796</v>
      </c>
      <c r="C105" s="284">
        <v>43101</v>
      </c>
      <c r="D105" s="285">
        <v>15000</v>
      </c>
      <c r="E105" s="286">
        <v>1</v>
      </c>
      <c r="F105" s="287">
        <v>15000</v>
      </c>
      <c r="G105" s="286">
        <v>1</v>
      </c>
      <c r="H105" s="287">
        <v>15000</v>
      </c>
    </row>
    <row r="106" spans="1:8" s="288" customFormat="1">
      <c r="A106" s="282" t="s">
        <v>3008</v>
      </c>
      <c r="B106" s="283" t="s">
        <v>1798</v>
      </c>
      <c r="C106" s="284">
        <v>43101</v>
      </c>
      <c r="D106" s="285">
        <v>10000</v>
      </c>
      <c r="E106" s="286">
        <v>1</v>
      </c>
      <c r="F106" s="287">
        <v>10000</v>
      </c>
      <c r="G106" s="286">
        <v>1</v>
      </c>
      <c r="H106" s="287">
        <v>10000</v>
      </c>
    </row>
    <row r="107" spans="1:8" s="288" customFormat="1" ht="21">
      <c r="A107" s="282" t="s">
        <v>3009</v>
      </c>
      <c r="B107" s="283" t="s">
        <v>1800</v>
      </c>
      <c r="C107" s="284">
        <v>43101</v>
      </c>
      <c r="D107" s="285">
        <v>11100</v>
      </c>
      <c r="E107" s="286">
        <v>1</v>
      </c>
      <c r="F107" s="287">
        <v>11100</v>
      </c>
      <c r="G107" s="286">
        <v>1</v>
      </c>
      <c r="H107" s="287">
        <v>11100</v>
      </c>
    </row>
    <row r="108" spans="1:8" s="288" customFormat="1">
      <c r="A108" s="282" t="s">
        <v>3010</v>
      </c>
      <c r="B108" s="283" t="s">
        <v>127</v>
      </c>
      <c r="C108" s="284">
        <v>43101</v>
      </c>
      <c r="D108" s="285">
        <v>17000</v>
      </c>
      <c r="E108" s="286">
        <v>1</v>
      </c>
      <c r="F108" s="287">
        <v>17000</v>
      </c>
      <c r="G108" s="286">
        <v>1</v>
      </c>
      <c r="H108" s="287">
        <v>17000</v>
      </c>
    </row>
    <row r="109" spans="1:8" s="288" customFormat="1">
      <c r="A109" s="282" t="s">
        <v>3011</v>
      </c>
      <c r="B109" s="283" t="s">
        <v>1803</v>
      </c>
      <c r="C109" s="284">
        <v>43140</v>
      </c>
      <c r="D109" s="285">
        <v>40000</v>
      </c>
      <c r="E109" s="286">
        <v>1</v>
      </c>
      <c r="F109" s="287">
        <v>40000</v>
      </c>
      <c r="G109" s="286">
        <v>1</v>
      </c>
      <c r="H109" s="287">
        <v>40000</v>
      </c>
    </row>
    <row r="110" spans="1:8" s="288" customFormat="1" ht="21">
      <c r="A110" s="282" t="s">
        <v>3012</v>
      </c>
      <c r="B110" s="283" t="s">
        <v>1805</v>
      </c>
      <c r="C110" s="284">
        <v>43140</v>
      </c>
      <c r="D110" s="285">
        <v>7000</v>
      </c>
      <c r="E110" s="286">
        <v>1</v>
      </c>
      <c r="F110" s="287">
        <v>7000</v>
      </c>
      <c r="G110" s="286">
        <v>1</v>
      </c>
      <c r="H110" s="287">
        <v>7000</v>
      </c>
    </row>
    <row r="111" spans="1:8" s="288" customFormat="1" ht="21">
      <c r="A111" s="282" t="s">
        <v>3013</v>
      </c>
      <c r="B111" s="283" t="s">
        <v>1807</v>
      </c>
      <c r="C111" s="284">
        <v>43140</v>
      </c>
      <c r="D111" s="285">
        <v>6000</v>
      </c>
      <c r="E111" s="286">
        <v>1</v>
      </c>
      <c r="F111" s="287">
        <v>6000</v>
      </c>
      <c r="G111" s="286">
        <v>1</v>
      </c>
      <c r="H111" s="287">
        <v>6000</v>
      </c>
    </row>
    <row r="112" spans="1:8" s="288" customFormat="1" ht="21">
      <c r="A112" s="282" t="s">
        <v>3014</v>
      </c>
      <c r="B112" s="283" t="s">
        <v>1809</v>
      </c>
      <c r="C112" s="284">
        <v>43140</v>
      </c>
      <c r="D112" s="285">
        <v>8000</v>
      </c>
      <c r="E112" s="286">
        <v>1</v>
      </c>
      <c r="F112" s="287">
        <v>8000</v>
      </c>
      <c r="G112" s="286">
        <v>1</v>
      </c>
      <c r="H112" s="287">
        <v>8000</v>
      </c>
    </row>
    <row r="113" spans="1:8" s="288" customFormat="1" ht="21">
      <c r="A113" s="282" t="s">
        <v>3015</v>
      </c>
      <c r="B113" s="283" t="s">
        <v>1811</v>
      </c>
      <c r="C113" s="284">
        <v>43140</v>
      </c>
      <c r="D113" s="285">
        <v>8000</v>
      </c>
      <c r="E113" s="286">
        <v>1</v>
      </c>
      <c r="F113" s="287">
        <v>8000</v>
      </c>
      <c r="G113" s="286">
        <v>1</v>
      </c>
      <c r="H113" s="287">
        <v>8000</v>
      </c>
    </row>
    <row r="114" spans="1:8" s="288" customFormat="1" ht="21">
      <c r="A114" s="282" t="s">
        <v>3016</v>
      </c>
      <c r="B114" s="283" t="s">
        <v>1813</v>
      </c>
      <c r="C114" s="284">
        <v>43140</v>
      </c>
      <c r="D114" s="285">
        <v>1000</v>
      </c>
      <c r="E114" s="286">
        <v>1</v>
      </c>
      <c r="F114" s="287">
        <v>1000</v>
      </c>
      <c r="G114" s="286">
        <v>1</v>
      </c>
      <c r="H114" s="287">
        <v>1000</v>
      </c>
    </row>
    <row r="115" spans="1:8" s="288" customFormat="1" ht="21">
      <c r="A115" s="282" t="s">
        <v>3017</v>
      </c>
      <c r="B115" s="283" t="s">
        <v>1815</v>
      </c>
      <c r="C115" s="284">
        <v>43140</v>
      </c>
      <c r="D115" s="285">
        <v>1500</v>
      </c>
      <c r="E115" s="286">
        <v>1</v>
      </c>
      <c r="F115" s="287">
        <v>1500</v>
      </c>
      <c r="G115" s="286">
        <v>1</v>
      </c>
      <c r="H115" s="287">
        <v>1500</v>
      </c>
    </row>
    <row r="116" spans="1:8" s="288" customFormat="1" ht="21">
      <c r="A116" s="282" t="s">
        <v>3018</v>
      </c>
      <c r="B116" s="283" t="s">
        <v>1817</v>
      </c>
      <c r="C116" s="284">
        <v>43140</v>
      </c>
      <c r="D116" s="285">
        <v>2000</v>
      </c>
      <c r="E116" s="286">
        <v>1</v>
      </c>
      <c r="F116" s="287">
        <v>2000</v>
      </c>
      <c r="G116" s="286">
        <v>1</v>
      </c>
      <c r="H116" s="287">
        <v>2000</v>
      </c>
    </row>
    <row r="117" spans="1:8" s="288" customFormat="1" ht="21">
      <c r="A117" s="282" t="s">
        <v>3019</v>
      </c>
      <c r="B117" s="283" t="s">
        <v>1819</v>
      </c>
      <c r="C117" s="284">
        <v>43140</v>
      </c>
      <c r="D117" s="285">
        <v>6000</v>
      </c>
      <c r="E117" s="286">
        <v>1</v>
      </c>
      <c r="F117" s="287">
        <v>6000</v>
      </c>
      <c r="G117" s="286">
        <v>1</v>
      </c>
      <c r="H117" s="287">
        <v>6000</v>
      </c>
    </row>
    <row r="118" spans="1:8" s="288" customFormat="1">
      <c r="A118" s="282" t="s">
        <v>3020</v>
      </c>
      <c r="B118" s="283" t="s">
        <v>1821</v>
      </c>
      <c r="C118" s="284">
        <v>43188</v>
      </c>
      <c r="D118" s="285">
        <v>40000</v>
      </c>
      <c r="E118" s="286">
        <v>13</v>
      </c>
      <c r="F118" s="287">
        <f>40000*13</f>
        <v>520000</v>
      </c>
      <c r="G118" s="286">
        <v>13</v>
      </c>
      <c r="H118" s="287">
        <f>40000*13</f>
        <v>520000</v>
      </c>
    </row>
    <row r="119" spans="1:8" s="288" customFormat="1">
      <c r="A119" s="282" t="s">
        <v>3021</v>
      </c>
      <c r="B119" s="283" t="s">
        <v>1823</v>
      </c>
      <c r="C119" s="284">
        <v>43431</v>
      </c>
      <c r="D119" s="285">
        <v>45450</v>
      </c>
      <c r="E119" s="286">
        <v>1</v>
      </c>
      <c r="F119" s="287">
        <v>45450</v>
      </c>
      <c r="G119" s="286">
        <v>1</v>
      </c>
      <c r="H119" s="287">
        <v>45450</v>
      </c>
    </row>
    <row r="120" spans="1:8" s="288" customFormat="1" ht="21">
      <c r="A120" s="282" t="s">
        <v>3022</v>
      </c>
      <c r="B120" s="283" t="s">
        <v>1825</v>
      </c>
      <c r="C120" s="284">
        <v>43459</v>
      </c>
      <c r="D120" s="285">
        <v>151500</v>
      </c>
      <c r="E120" s="286">
        <v>1</v>
      </c>
      <c r="F120" s="287">
        <v>151500</v>
      </c>
      <c r="G120" s="286">
        <v>1</v>
      </c>
      <c r="H120" s="287">
        <v>151500</v>
      </c>
    </row>
    <row r="121" spans="1:8" s="288" customFormat="1" ht="21">
      <c r="A121" s="282" t="s">
        <v>3023</v>
      </c>
      <c r="B121" s="283" t="s">
        <v>1827</v>
      </c>
      <c r="C121" s="284">
        <v>43459</v>
      </c>
      <c r="D121" s="285">
        <v>150000</v>
      </c>
      <c r="E121" s="286">
        <v>4</v>
      </c>
      <c r="F121" s="287">
        <v>600000</v>
      </c>
      <c r="G121" s="286">
        <v>4</v>
      </c>
      <c r="H121" s="287">
        <v>600000</v>
      </c>
    </row>
    <row r="122" spans="1:8" s="288" customFormat="1">
      <c r="A122" s="282" t="s">
        <v>3024</v>
      </c>
      <c r="B122" s="283" t="s">
        <v>1829</v>
      </c>
      <c r="C122" s="284">
        <v>43586</v>
      </c>
      <c r="D122" s="285">
        <v>80000</v>
      </c>
      <c r="E122" s="286">
        <v>1</v>
      </c>
      <c r="F122" s="287">
        <v>80000</v>
      </c>
      <c r="G122" s="286">
        <v>1</v>
      </c>
      <c r="H122" s="287">
        <v>80000</v>
      </c>
    </row>
    <row r="123" spans="1:8" s="288" customFormat="1" ht="21">
      <c r="A123" s="282" t="s">
        <v>3025</v>
      </c>
      <c r="B123" s="283" t="s">
        <v>1831</v>
      </c>
      <c r="C123" s="284">
        <v>43586</v>
      </c>
      <c r="D123" s="285">
        <v>47500</v>
      </c>
      <c r="E123" s="286">
        <v>4</v>
      </c>
      <c r="F123" s="287">
        <v>190000</v>
      </c>
      <c r="G123" s="286">
        <v>4</v>
      </c>
      <c r="H123" s="287">
        <v>190000</v>
      </c>
    </row>
    <row r="124" spans="1:8" s="288" customFormat="1">
      <c r="A124" s="282" t="s">
        <v>1787</v>
      </c>
      <c r="B124" s="283" t="s">
        <v>1823</v>
      </c>
      <c r="C124" s="284">
        <v>43598</v>
      </c>
      <c r="D124" s="285">
        <v>8500</v>
      </c>
      <c r="E124" s="286">
        <v>1</v>
      </c>
      <c r="F124" s="287">
        <v>8500</v>
      </c>
      <c r="G124" s="286">
        <v>1</v>
      </c>
      <c r="H124" s="287">
        <v>8500</v>
      </c>
    </row>
    <row r="125" spans="1:8" s="288" customFormat="1">
      <c r="A125" s="282" t="s">
        <v>3026</v>
      </c>
      <c r="B125" s="283" t="s">
        <v>1823</v>
      </c>
      <c r="C125" s="284">
        <v>43598</v>
      </c>
      <c r="D125" s="285">
        <v>8500</v>
      </c>
      <c r="E125" s="286">
        <v>1</v>
      </c>
      <c r="F125" s="287">
        <v>8500</v>
      </c>
      <c r="G125" s="286">
        <v>1</v>
      </c>
      <c r="H125" s="287">
        <v>8500</v>
      </c>
    </row>
    <row r="126" spans="1:8" s="288" customFormat="1">
      <c r="A126" s="282" t="s">
        <v>3027</v>
      </c>
      <c r="B126" s="283" t="s">
        <v>1835</v>
      </c>
      <c r="C126" s="284">
        <v>43621</v>
      </c>
      <c r="D126" s="285">
        <v>5800</v>
      </c>
      <c r="E126" s="286">
        <v>1</v>
      </c>
      <c r="F126" s="287">
        <v>5800</v>
      </c>
      <c r="G126" s="286">
        <v>1</v>
      </c>
      <c r="H126" s="287">
        <v>5800</v>
      </c>
    </row>
    <row r="127" spans="1:8" s="288" customFormat="1">
      <c r="A127" s="282" t="s">
        <v>3028</v>
      </c>
      <c r="B127" s="283" t="s">
        <v>1835</v>
      </c>
      <c r="C127" s="284">
        <v>43621</v>
      </c>
      <c r="D127" s="285">
        <v>5800</v>
      </c>
      <c r="E127" s="286">
        <v>9</v>
      </c>
      <c r="F127" s="287">
        <f>5800*9</f>
        <v>52200</v>
      </c>
      <c r="G127" s="286">
        <v>9</v>
      </c>
      <c r="H127" s="287">
        <f>5800*9</f>
        <v>52200</v>
      </c>
    </row>
    <row r="128" spans="1:8" s="288" customFormat="1">
      <c r="A128" s="282" t="s">
        <v>3029</v>
      </c>
      <c r="B128" s="283" t="s">
        <v>1837</v>
      </c>
      <c r="C128" s="284">
        <v>43621</v>
      </c>
      <c r="D128" s="285">
        <v>65000</v>
      </c>
      <c r="E128" s="286">
        <v>1</v>
      </c>
      <c r="F128" s="287">
        <v>65000</v>
      </c>
      <c r="G128" s="286">
        <v>1</v>
      </c>
      <c r="H128" s="287">
        <v>65000</v>
      </c>
    </row>
    <row r="129" spans="1:8" s="288" customFormat="1">
      <c r="A129" s="282" t="s">
        <v>3030</v>
      </c>
      <c r="B129" s="283" t="s">
        <v>1087</v>
      </c>
      <c r="C129" s="284">
        <v>43621</v>
      </c>
      <c r="D129" s="285">
        <v>18000</v>
      </c>
      <c r="E129" s="286">
        <v>1</v>
      </c>
      <c r="F129" s="287">
        <v>18000</v>
      </c>
      <c r="G129" s="286">
        <v>1</v>
      </c>
      <c r="H129" s="287">
        <v>18000</v>
      </c>
    </row>
    <row r="130" spans="1:8" s="288" customFormat="1">
      <c r="A130" s="282" t="s">
        <v>3031</v>
      </c>
      <c r="B130" s="283" t="s">
        <v>1823</v>
      </c>
      <c r="C130" s="284">
        <v>43630</v>
      </c>
      <c r="D130" s="285">
        <v>43200</v>
      </c>
      <c r="E130" s="286">
        <v>1</v>
      </c>
      <c r="F130" s="287">
        <v>43200</v>
      </c>
      <c r="G130" s="286">
        <v>1</v>
      </c>
      <c r="H130" s="287">
        <v>43200</v>
      </c>
    </row>
    <row r="131" spans="1:8" s="288" customFormat="1">
      <c r="A131" s="282" t="s">
        <v>3032</v>
      </c>
      <c r="B131" s="283" t="s">
        <v>1588</v>
      </c>
      <c r="C131" s="284">
        <v>43826</v>
      </c>
      <c r="D131" s="285">
        <v>130000</v>
      </c>
      <c r="E131" s="286">
        <v>1</v>
      </c>
      <c r="F131" s="287">
        <v>130000</v>
      </c>
      <c r="G131" s="286">
        <v>1</v>
      </c>
      <c r="H131" s="287">
        <v>130000</v>
      </c>
    </row>
    <row r="132" spans="1:8" s="288" customFormat="1">
      <c r="A132" s="282" t="s">
        <v>3033</v>
      </c>
      <c r="B132" s="283" t="s">
        <v>1838</v>
      </c>
      <c r="C132" s="284">
        <v>43885</v>
      </c>
      <c r="D132" s="285">
        <v>40000</v>
      </c>
      <c r="E132" s="286">
        <v>1</v>
      </c>
      <c r="F132" s="287">
        <v>40000</v>
      </c>
      <c r="G132" s="286">
        <v>1</v>
      </c>
      <c r="H132" s="287">
        <v>40000</v>
      </c>
    </row>
    <row r="133" spans="1:8" s="288" customFormat="1">
      <c r="A133" s="282" t="s">
        <v>3034</v>
      </c>
      <c r="B133" s="283" t="s">
        <v>978</v>
      </c>
      <c r="C133" s="284">
        <v>44082</v>
      </c>
      <c r="D133" s="285">
        <v>47250</v>
      </c>
      <c r="E133" s="286">
        <v>1</v>
      </c>
      <c r="F133" s="287">
        <v>47250</v>
      </c>
      <c r="G133" s="286">
        <v>1</v>
      </c>
      <c r="H133" s="287">
        <v>47250</v>
      </c>
    </row>
    <row r="134" spans="1:8" s="288" customFormat="1">
      <c r="A134" s="282" t="s">
        <v>3035</v>
      </c>
      <c r="B134" s="283" t="s">
        <v>1839</v>
      </c>
      <c r="C134" s="284">
        <v>44097</v>
      </c>
      <c r="D134" s="285">
        <v>90000</v>
      </c>
      <c r="E134" s="286">
        <v>1</v>
      </c>
      <c r="F134" s="287">
        <v>90000</v>
      </c>
      <c r="G134" s="286">
        <v>1</v>
      </c>
      <c r="H134" s="287">
        <v>90000</v>
      </c>
    </row>
    <row r="135" spans="1:8" s="288" customFormat="1">
      <c r="A135" s="282" t="s">
        <v>3036</v>
      </c>
      <c r="B135" s="283" t="s">
        <v>989</v>
      </c>
      <c r="C135" s="284">
        <v>44179</v>
      </c>
      <c r="D135" s="285">
        <v>53000</v>
      </c>
      <c r="E135" s="286">
        <v>1</v>
      </c>
      <c r="F135" s="287">
        <v>53000</v>
      </c>
      <c r="G135" s="286">
        <v>1</v>
      </c>
      <c r="H135" s="287">
        <v>53000</v>
      </c>
    </row>
    <row r="136" spans="1:8" s="288" customFormat="1" ht="21">
      <c r="A136" s="282" t="s">
        <v>3037</v>
      </c>
      <c r="B136" s="283" t="s">
        <v>1840</v>
      </c>
      <c r="C136" s="284">
        <v>44181</v>
      </c>
      <c r="D136" s="285">
        <v>450000</v>
      </c>
      <c r="E136" s="286">
        <v>1</v>
      </c>
      <c r="F136" s="287">
        <v>450000</v>
      </c>
      <c r="G136" s="286">
        <v>1</v>
      </c>
      <c r="H136" s="287">
        <v>450000</v>
      </c>
    </row>
    <row r="137" spans="1:8" s="288" customFormat="1" ht="21">
      <c r="A137" s="282" t="s">
        <v>3038</v>
      </c>
      <c r="B137" s="283" t="s">
        <v>1841</v>
      </c>
      <c r="C137" s="284">
        <v>44186</v>
      </c>
      <c r="D137" s="285">
        <v>4600</v>
      </c>
      <c r="E137" s="286">
        <v>1</v>
      </c>
      <c r="F137" s="287">
        <v>4600</v>
      </c>
      <c r="G137" s="286">
        <v>1</v>
      </c>
      <c r="H137" s="287">
        <v>4600</v>
      </c>
    </row>
    <row r="138" spans="1:8" s="288" customFormat="1">
      <c r="A138" s="282" t="s">
        <v>3039</v>
      </c>
      <c r="B138" s="283" t="s">
        <v>1842</v>
      </c>
      <c r="C138" s="284">
        <v>44186</v>
      </c>
      <c r="D138" s="285">
        <v>6500</v>
      </c>
      <c r="E138" s="286">
        <v>1</v>
      </c>
      <c r="F138" s="287">
        <v>6500</v>
      </c>
      <c r="G138" s="286">
        <v>1</v>
      </c>
      <c r="H138" s="287">
        <v>6500</v>
      </c>
    </row>
    <row r="139" spans="1:8" s="288" customFormat="1" ht="21">
      <c r="A139" s="282" t="s">
        <v>3040</v>
      </c>
      <c r="B139" s="283" t="s">
        <v>1843</v>
      </c>
      <c r="C139" s="284">
        <v>44186</v>
      </c>
      <c r="D139" s="285">
        <v>4200</v>
      </c>
      <c r="E139" s="286">
        <v>1</v>
      </c>
      <c r="F139" s="287">
        <v>4200</v>
      </c>
      <c r="G139" s="286">
        <v>1</v>
      </c>
      <c r="H139" s="287">
        <v>4200</v>
      </c>
    </row>
    <row r="140" spans="1:8" s="288" customFormat="1" ht="21">
      <c r="A140" s="282" t="s">
        <v>3041</v>
      </c>
      <c r="B140" s="283" t="s">
        <v>1843</v>
      </c>
      <c r="C140" s="284">
        <v>44186</v>
      </c>
      <c r="D140" s="285">
        <v>4200</v>
      </c>
      <c r="E140" s="286">
        <v>1</v>
      </c>
      <c r="F140" s="287">
        <v>4200</v>
      </c>
      <c r="G140" s="286">
        <v>1</v>
      </c>
      <c r="H140" s="287">
        <v>4200</v>
      </c>
    </row>
    <row r="141" spans="1:8" s="288" customFormat="1">
      <c r="A141" s="282" t="s">
        <v>3042</v>
      </c>
      <c r="B141" s="283" t="s">
        <v>1844</v>
      </c>
      <c r="C141" s="284">
        <v>44186</v>
      </c>
      <c r="D141" s="285">
        <v>3800</v>
      </c>
      <c r="E141" s="286">
        <v>1</v>
      </c>
      <c r="F141" s="287">
        <v>3800</v>
      </c>
      <c r="G141" s="286">
        <v>1</v>
      </c>
      <c r="H141" s="287">
        <v>3800</v>
      </c>
    </row>
    <row r="142" spans="1:8" s="288" customFormat="1" ht="21">
      <c r="A142" s="282" t="s">
        <v>3043</v>
      </c>
      <c r="B142" s="283" t="s">
        <v>1845</v>
      </c>
      <c r="C142" s="284">
        <v>44186</v>
      </c>
      <c r="D142" s="285">
        <v>5200</v>
      </c>
      <c r="E142" s="286">
        <v>1</v>
      </c>
      <c r="F142" s="287">
        <v>5200</v>
      </c>
      <c r="G142" s="286">
        <v>1</v>
      </c>
      <c r="H142" s="287">
        <v>5200</v>
      </c>
    </row>
    <row r="143" spans="1:8" s="288" customFormat="1" ht="31.5">
      <c r="A143" s="282" t="s">
        <v>3044</v>
      </c>
      <c r="B143" s="283" t="s">
        <v>1846</v>
      </c>
      <c r="C143" s="284">
        <v>44186</v>
      </c>
      <c r="D143" s="285">
        <v>3800</v>
      </c>
      <c r="E143" s="286">
        <v>1</v>
      </c>
      <c r="F143" s="287">
        <v>3800</v>
      </c>
      <c r="G143" s="286">
        <v>1</v>
      </c>
      <c r="H143" s="287">
        <v>3800</v>
      </c>
    </row>
    <row r="144" spans="1:8" s="288" customFormat="1" ht="21">
      <c r="A144" s="282" t="s">
        <v>1789</v>
      </c>
      <c r="B144" s="283" t="s">
        <v>1847</v>
      </c>
      <c r="C144" s="284">
        <v>44186</v>
      </c>
      <c r="D144" s="285">
        <v>2300</v>
      </c>
      <c r="E144" s="286">
        <v>1</v>
      </c>
      <c r="F144" s="287">
        <v>2300</v>
      </c>
      <c r="G144" s="286">
        <v>1</v>
      </c>
      <c r="H144" s="287">
        <v>2300</v>
      </c>
    </row>
    <row r="145" spans="1:8" s="288" customFormat="1" ht="21">
      <c r="A145" s="282" t="s">
        <v>3045</v>
      </c>
      <c r="B145" s="283" t="s">
        <v>1847</v>
      </c>
      <c r="C145" s="284">
        <v>44186</v>
      </c>
      <c r="D145" s="285">
        <v>2300</v>
      </c>
      <c r="E145" s="286">
        <v>1</v>
      </c>
      <c r="F145" s="287">
        <v>2300</v>
      </c>
      <c r="G145" s="286">
        <v>1</v>
      </c>
      <c r="H145" s="287">
        <v>2300</v>
      </c>
    </row>
    <row r="146" spans="1:8" s="288" customFormat="1" ht="31.5">
      <c r="A146" s="282" t="s">
        <v>3046</v>
      </c>
      <c r="B146" s="283" t="s">
        <v>1848</v>
      </c>
      <c r="C146" s="284">
        <v>44186</v>
      </c>
      <c r="D146" s="285">
        <v>3800</v>
      </c>
      <c r="E146" s="286">
        <v>1</v>
      </c>
      <c r="F146" s="287">
        <v>3800</v>
      </c>
      <c r="G146" s="286">
        <v>1</v>
      </c>
      <c r="H146" s="287">
        <v>3800</v>
      </c>
    </row>
    <row r="147" spans="1:8" s="288" customFormat="1" ht="31.5">
      <c r="A147" s="282" t="s">
        <v>3047</v>
      </c>
      <c r="B147" s="283" t="s">
        <v>1849</v>
      </c>
      <c r="C147" s="284">
        <v>44186</v>
      </c>
      <c r="D147" s="285">
        <v>3800</v>
      </c>
      <c r="E147" s="286">
        <v>1</v>
      </c>
      <c r="F147" s="287">
        <v>3800</v>
      </c>
      <c r="G147" s="286">
        <v>1</v>
      </c>
      <c r="H147" s="287">
        <v>3800</v>
      </c>
    </row>
    <row r="148" spans="1:8" s="288" customFormat="1" ht="21">
      <c r="A148" s="282" t="s">
        <v>3048</v>
      </c>
      <c r="B148" s="283" t="s">
        <v>1850</v>
      </c>
      <c r="C148" s="284">
        <v>44186</v>
      </c>
      <c r="D148" s="285">
        <v>3800</v>
      </c>
      <c r="E148" s="286">
        <v>1</v>
      </c>
      <c r="F148" s="287">
        <v>3800</v>
      </c>
      <c r="G148" s="286">
        <v>1</v>
      </c>
      <c r="H148" s="287">
        <v>3800</v>
      </c>
    </row>
    <row r="149" spans="1:8" s="288" customFormat="1" ht="21">
      <c r="A149" s="282" t="s">
        <v>3049</v>
      </c>
      <c r="B149" s="283" t="s">
        <v>1851</v>
      </c>
      <c r="C149" s="284">
        <v>44186</v>
      </c>
      <c r="D149" s="285">
        <v>3900</v>
      </c>
      <c r="E149" s="286">
        <v>1</v>
      </c>
      <c r="F149" s="287">
        <v>3900</v>
      </c>
      <c r="G149" s="286">
        <v>1</v>
      </c>
      <c r="H149" s="287">
        <v>3900</v>
      </c>
    </row>
    <row r="150" spans="1:8" s="288" customFormat="1" ht="21">
      <c r="A150" s="282" t="s">
        <v>3050</v>
      </c>
      <c r="B150" s="283" t="s">
        <v>1852</v>
      </c>
      <c r="C150" s="284">
        <v>44186</v>
      </c>
      <c r="D150" s="285">
        <v>4000</v>
      </c>
      <c r="E150" s="286">
        <v>1</v>
      </c>
      <c r="F150" s="287">
        <v>4000</v>
      </c>
      <c r="G150" s="286">
        <v>1</v>
      </c>
      <c r="H150" s="287">
        <v>4000</v>
      </c>
    </row>
    <row r="151" spans="1:8" s="288" customFormat="1" ht="21">
      <c r="A151" s="282" t="s">
        <v>3051</v>
      </c>
      <c r="B151" s="283" t="s">
        <v>1853</v>
      </c>
      <c r="C151" s="284">
        <v>44186</v>
      </c>
      <c r="D151" s="285">
        <v>4500</v>
      </c>
      <c r="E151" s="286">
        <v>1</v>
      </c>
      <c r="F151" s="287">
        <v>4500</v>
      </c>
      <c r="G151" s="286">
        <v>1</v>
      </c>
      <c r="H151" s="287">
        <v>4500</v>
      </c>
    </row>
    <row r="152" spans="1:8" s="288" customFormat="1" ht="31.5">
      <c r="A152" s="282" t="s">
        <v>3052</v>
      </c>
      <c r="B152" s="283" t="s">
        <v>1854</v>
      </c>
      <c r="C152" s="284">
        <v>44186</v>
      </c>
      <c r="D152" s="285">
        <v>4000</v>
      </c>
      <c r="E152" s="286">
        <v>1</v>
      </c>
      <c r="F152" s="287">
        <v>4000</v>
      </c>
      <c r="G152" s="286">
        <v>1</v>
      </c>
      <c r="H152" s="287">
        <v>4000</v>
      </c>
    </row>
    <row r="153" spans="1:8" s="288" customFormat="1" ht="21">
      <c r="A153" s="282" t="s">
        <v>3053</v>
      </c>
      <c r="B153" s="283" t="s">
        <v>1855</v>
      </c>
      <c r="C153" s="284">
        <v>44186</v>
      </c>
      <c r="D153" s="285">
        <v>5000</v>
      </c>
      <c r="E153" s="286">
        <v>1</v>
      </c>
      <c r="F153" s="287">
        <v>5000</v>
      </c>
      <c r="G153" s="286">
        <v>1</v>
      </c>
      <c r="H153" s="287">
        <v>5000</v>
      </c>
    </row>
    <row r="154" spans="1:8" s="288" customFormat="1">
      <c r="A154" s="282" t="s">
        <v>1791</v>
      </c>
      <c r="B154" s="283" t="s">
        <v>677</v>
      </c>
      <c r="C154" s="284">
        <v>44228</v>
      </c>
      <c r="D154" s="285">
        <v>23000</v>
      </c>
      <c r="E154" s="286">
        <v>1</v>
      </c>
      <c r="F154" s="287">
        <v>23000</v>
      </c>
      <c r="G154" s="286">
        <v>1</v>
      </c>
      <c r="H154" s="287">
        <v>23000</v>
      </c>
    </row>
    <row r="155" spans="1:8" s="288" customFormat="1">
      <c r="A155" s="282" t="s">
        <v>1793</v>
      </c>
      <c r="B155" s="283" t="s">
        <v>1856</v>
      </c>
      <c r="C155" s="284">
        <v>44242</v>
      </c>
      <c r="D155" s="285">
        <v>22000</v>
      </c>
      <c r="E155" s="286">
        <v>1</v>
      </c>
      <c r="F155" s="287">
        <v>22000</v>
      </c>
      <c r="G155" s="286">
        <v>1</v>
      </c>
      <c r="H155" s="287">
        <v>22000</v>
      </c>
    </row>
    <row r="156" spans="1:8" s="288" customFormat="1" ht="21">
      <c r="A156" s="282" t="s">
        <v>3054</v>
      </c>
      <c r="B156" s="283" t="s">
        <v>1857</v>
      </c>
      <c r="C156" s="284">
        <v>44314</v>
      </c>
      <c r="D156" s="285">
        <v>70000</v>
      </c>
      <c r="E156" s="286">
        <v>1</v>
      </c>
      <c r="F156" s="287">
        <v>70000</v>
      </c>
      <c r="G156" s="286">
        <v>1</v>
      </c>
      <c r="H156" s="287">
        <v>70000</v>
      </c>
    </row>
    <row r="157" spans="1:8" s="288" customFormat="1" ht="21">
      <c r="A157" s="282" t="s">
        <v>3055</v>
      </c>
      <c r="B157" s="283" t="s">
        <v>1858</v>
      </c>
      <c r="C157" s="284">
        <v>44319</v>
      </c>
      <c r="D157" s="285">
        <v>140000</v>
      </c>
      <c r="E157" s="286">
        <v>1</v>
      </c>
      <c r="F157" s="287">
        <v>140000</v>
      </c>
      <c r="G157" s="286">
        <v>1</v>
      </c>
      <c r="H157" s="287">
        <v>140000</v>
      </c>
    </row>
    <row r="158" spans="1:8" s="288" customFormat="1" ht="21">
      <c r="A158" s="282" t="s">
        <v>3056</v>
      </c>
      <c r="B158" s="283" t="s">
        <v>1858</v>
      </c>
      <c r="C158" s="284">
        <v>44319</v>
      </c>
      <c r="D158" s="285">
        <v>140000</v>
      </c>
      <c r="E158" s="286">
        <v>1</v>
      </c>
      <c r="F158" s="287">
        <v>140000</v>
      </c>
      <c r="G158" s="286">
        <v>1</v>
      </c>
      <c r="H158" s="287">
        <v>140000</v>
      </c>
    </row>
    <row r="159" spans="1:8" s="288" customFormat="1">
      <c r="A159" s="282" t="s">
        <v>3057</v>
      </c>
      <c r="B159" s="283" t="s">
        <v>1859</v>
      </c>
      <c r="C159" s="284">
        <v>44413</v>
      </c>
      <c r="D159" s="285">
        <v>24030</v>
      </c>
      <c r="E159" s="286">
        <v>1</v>
      </c>
      <c r="F159" s="287">
        <v>24030</v>
      </c>
      <c r="G159" s="286">
        <v>1</v>
      </c>
      <c r="H159" s="287">
        <v>24030</v>
      </c>
    </row>
    <row r="160" spans="1:8" s="288" customFormat="1">
      <c r="A160" s="282" t="s">
        <v>3058</v>
      </c>
      <c r="B160" s="283" t="s">
        <v>1839</v>
      </c>
      <c r="C160" s="284">
        <v>44466</v>
      </c>
      <c r="D160" s="285">
        <v>85000</v>
      </c>
      <c r="E160" s="286">
        <v>1</v>
      </c>
      <c r="F160" s="287">
        <v>85000</v>
      </c>
      <c r="G160" s="286">
        <v>1</v>
      </c>
      <c r="H160" s="287">
        <v>85000</v>
      </c>
    </row>
    <row r="161" spans="1:8" s="288" customFormat="1">
      <c r="A161" s="282" t="s">
        <v>3059</v>
      </c>
      <c r="B161" s="283" t="s">
        <v>677</v>
      </c>
      <c r="C161" s="284">
        <v>44537</v>
      </c>
      <c r="D161" s="285">
        <v>44527</v>
      </c>
      <c r="E161" s="286">
        <v>1</v>
      </c>
      <c r="F161" s="287">
        <v>44527</v>
      </c>
      <c r="G161" s="286">
        <v>1</v>
      </c>
      <c r="H161" s="287">
        <v>44527</v>
      </c>
    </row>
    <row r="162" spans="1:8" s="288" customFormat="1">
      <c r="A162" s="282" t="s">
        <v>3060</v>
      </c>
      <c r="B162" s="283" t="s">
        <v>1860</v>
      </c>
      <c r="C162" s="284">
        <v>44540</v>
      </c>
      <c r="D162" s="285">
        <v>35000</v>
      </c>
      <c r="E162" s="286">
        <v>1</v>
      </c>
      <c r="F162" s="287">
        <v>35000</v>
      </c>
      <c r="G162" s="286">
        <v>1</v>
      </c>
      <c r="H162" s="287">
        <v>35000</v>
      </c>
    </row>
    <row r="163" spans="1:8" s="288" customFormat="1">
      <c r="A163" s="282" t="s">
        <v>3061</v>
      </c>
      <c r="B163" s="283" t="s">
        <v>1754</v>
      </c>
      <c r="C163" s="284">
        <v>44554</v>
      </c>
      <c r="D163" s="285">
        <v>25900</v>
      </c>
      <c r="E163" s="286">
        <v>6</v>
      </c>
      <c r="F163" s="287">
        <f>25900*6</f>
        <v>155400</v>
      </c>
      <c r="G163" s="286">
        <v>6</v>
      </c>
      <c r="H163" s="287">
        <f>25900*6</f>
        <v>155400</v>
      </c>
    </row>
    <row r="164" spans="1:8" s="288" customFormat="1">
      <c r="A164" s="282" t="s">
        <v>3062</v>
      </c>
      <c r="B164" s="283" t="s">
        <v>1861</v>
      </c>
      <c r="C164" s="284">
        <v>44784</v>
      </c>
      <c r="D164" s="285">
        <v>1500</v>
      </c>
      <c r="E164" s="286">
        <v>1</v>
      </c>
      <c r="F164" s="287">
        <v>1500</v>
      </c>
      <c r="G164" s="286">
        <v>1</v>
      </c>
      <c r="H164" s="287">
        <v>1500</v>
      </c>
    </row>
    <row r="165" spans="1:8" s="288" customFormat="1">
      <c r="A165" s="282" t="s">
        <v>3063</v>
      </c>
      <c r="B165" s="283" t="s">
        <v>1862</v>
      </c>
      <c r="C165" s="284">
        <v>44784</v>
      </c>
      <c r="D165" s="285">
        <v>7500</v>
      </c>
      <c r="E165" s="286">
        <v>1</v>
      </c>
      <c r="F165" s="287">
        <v>7500</v>
      </c>
      <c r="G165" s="286">
        <v>1</v>
      </c>
      <c r="H165" s="287">
        <v>7500</v>
      </c>
    </row>
    <row r="166" spans="1:8" s="288" customFormat="1" ht="21">
      <c r="A166" s="282" t="s">
        <v>3064</v>
      </c>
      <c r="B166" s="283" t="s">
        <v>1863</v>
      </c>
      <c r="C166" s="284">
        <v>44784</v>
      </c>
      <c r="D166" s="285">
        <v>5700</v>
      </c>
      <c r="E166" s="286">
        <v>1</v>
      </c>
      <c r="F166" s="287">
        <v>5700</v>
      </c>
      <c r="G166" s="286">
        <v>1</v>
      </c>
      <c r="H166" s="287">
        <v>5700</v>
      </c>
    </row>
    <row r="167" spans="1:8" s="288" customFormat="1">
      <c r="A167" s="282" t="s">
        <v>1795</v>
      </c>
      <c r="B167" s="283" t="s">
        <v>1864</v>
      </c>
      <c r="C167" s="284">
        <v>44784</v>
      </c>
      <c r="D167" s="285">
        <v>3000</v>
      </c>
      <c r="E167" s="286">
        <v>1</v>
      </c>
      <c r="F167" s="287">
        <v>3000</v>
      </c>
      <c r="G167" s="286">
        <v>1</v>
      </c>
      <c r="H167" s="287">
        <v>3000</v>
      </c>
    </row>
    <row r="168" spans="1:8" s="288" customFormat="1" ht="21">
      <c r="A168" s="282" t="s">
        <v>1797</v>
      </c>
      <c r="B168" s="283" t="s">
        <v>1865</v>
      </c>
      <c r="C168" s="284">
        <v>44784</v>
      </c>
      <c r="D168" s="285">
        <v>3500</v>
      </c>
      <c r="E168" s="286">
        <v>1</v>
      </c>
      <c r="F168" s="287">
        <v>3500</v>
      </c>
      <c r="G168" s="286">
        <v>1</v>
      </c>
      <c r="H168" s="287">
        <v>3500</v>
      </c>
    </row>
    <row r="169" spans="1:8" s="288" customFormat="1" ht="21">
      <c r="A169" s="282" t="s">
        <v>1799</v>
      </c>
      <c r="B169" s="283" t="s">
        <v>1866</v>
      </c>
      <c r="C169" s="284">
        <v>44784</v>
      </c>
      <c r="D169" s="285">
        <v>3800</v>
      </c>
      <c r="E169" s="286">
        <v>1</v>
      </c>
      <c r="F169" s="287">
        <v>3800</v>
      </c>
      <c r="G169" s="286">
        <v>1</v>
      </c>
      <c r="H169" s="287">
        <v>3800</v>
      </c>
    </row>
    <row r="170" spans="1:8" s="288" customFormat="1" ht="21">
      <c r="A170" s="282" t="s">
        <v>1801</v>
      </c>
      <c r="B170" s="283" t="s">
        <v>1867</v>
      </c>
      <c r="C170" s="284">
        <v>44784</v>
      </c>
      <c r="D170" s="285">
        <v>3900</v>
      </c>
      <c r="E170" s="286">
        <v>1</v>
      </c>
      <c r="F170" s="287">
        <v>3900</v>
      </c>
      <c r="G170" s="286">
        <v>1</v>
      </c>
      <c r="H170" s="287">
        <v>3900</v>
      </c>
    </row>
    <row r="171" spans="1:8" s="288" customFormat="1" ht="21">
      <c r="A171" s="282" t="s">
        <v>1802</v>
      </c>
      <c r="B171" s="283" t="s">
        <v>1868</v>
      </c>
      <c r="C171" s="284">
        <v>44784</v>
      </c>
      <c r="D171" s="285">
        <v>3400</v>
      </c>
      <c r="E171" s="286">
        <v>1</v>
      </c>
      <c r="F171" s="287">
        <v>3400</v>
      </c>
      <c r="G171" s="286">
        <v>1</v>
      </c>
      <c r="H171" s="287">
        <v>3400</v>
      </c>
    </row>
    <row r="172" spans="1:8" s="288" customFormat="1">
      <c r="A172" s="282" t="s">
        <v>1804</v>
      </c>
      <c r="B172" s="283" t="s">
        <v>1869</v>
      </c>
      <c r="C172" s="284">
        <v>44784</v>
      </c>
      <c r="D172" s="285">
        <v>3400</v>
      </c>
      <c r="E172" s="286">
        <v>1</v>
      </c>
      <c r="F172" s="287">
        <v>3400</v>
      </c>
      <c r="G172" s="286">
        <v>1</v>
      </c>
      <c r="H172" s="287">
        <v>3400</v>
      </c>
    </row>
    <row r="173" spans="1:8" s="288" customFormat="1">
      <c r="A173" s="282" t="s">
        <v>1806</v>
      </c>
      <c r="B173" s="283" t="s">
        <v>1870</v>
      </c>
      <c r="C173" s="284">
        <v>44784</v>
      </c>
      <c r="D173" s="285">
        <v>3800</v>
      </c>
      <c r="E173" s="286">
        <v>1</v>
      </c>
      <c r="F173" s="287">
        <v>3800</v>
      </c>
      <c r="G173" s="286">
        <v>1</v>
      </c>
      <c r="H173" s="287">
        <v>3800</v>
      </c>
    </row>
    <row r="174" spans="1:8" s="288" customFormat="1" ht="21">
      <c r="A174" s="282" t="s">
        <v>1808</v>
      </c>
      <c r="B174" s="283" t="s">
        <v>1871</v>
      </c>
      <c r="C174" s="284">
        <v>44784</v>
      </c>
      <c r="D174" s="285">
        <v>2300</v>
      </c>
      <c r="E174" s="286">
        <v>1</v>
      </c>
      <c r="F174" s="287">
        <v>2300</v>
      </c>
      <c r="G174" s="286">
        <v>1</v>
      </c>
      <c r="H174" s="287">
        <v>2300</v>
      </c>
    </row>
    <row r="175" spans="1:8" s="288" customFormat="1" ht="21">
      <c r="A175" s="282" t="s">
        <v>1810</v>
      </c>
      <c r="B175" s="283" t="s">
        <v>1872</v>
      </c>
      <c r="C175" s="284">
        <v>44784</v>
      </c>
      <c r="D175" s="285">
        <v>3000</v>
      </c>
      <c r="E175" s="286">
        <v>1</v>
      </c>
      <c r="F175" s="287">
        <v>3000</v>
      </c>
      <c r="G175" s="286">
        <v>1</v>
      </c>
      <c r="H175" s="287">
        <v>3000</v>
      </c>
    </row>
    <row r="176" spans="1:8" s="288" customFormat="1" ht="21">
      <c r="A176" s="282" t="s">
        <v>1812</v>
      </c>
      <c r="B176" s="283" t="s">
        <v>1873</v>
      </c>
      <c r="C176" s="284">
        <v>44784</v>
      </c>
      <c r="D176" s="285">
        <v>4900</v>
      </c>
      <c r="E176" s="286">
        <v>1</v>
      </c>
      <c r="F176" s="287">
        <v>4900</v>
      </c>
      <c r="G176" s="286">
        <v>1</v>
      </c>
      <c r="H176" s="287">
        <v>4900</v>
      </c>
    </row>
    <row r="177" spans="1:8" s="288" customFormat="1">
      <c r="A177" s="282" t="s">
        <v>1814</v>
      </c>
      <c r="B177" s="283" t="s">
        <v>1874</v>
      </c>
      <c r="C177" s="284">
        <v>44784</v>
      </c>
      <c r="D177" s="285">
        <v>9600</v>
      </c>
      <c r="E177" s="286">
        <v>1</v>
      </c>
      <c r="F177" s="287">
        <v>9600</v>
      </c>
      <c r="G177" s="286">
        <v>1</v>
      </c>
      <c r="H177" s="287">
        <v>9600</v>
      </c>
    </row>
    <row r="178" spans="1:8" s="288" customFormat="1" ht="21">
      <c r="A178" s="282" t="s">
        <v>1816</v>
      </c>
      <c r="B178" s="283" t="s">
        <v>1875</v>
      </c>
      <c r="C178" s="284">
        <v>44784</v>
      </c>
      <c r="D178" s="285">
        <v>3300</v>
      </c>
      <c r="E178" s="286">
        <v>1</v>
      </c>
      <c r="F178" s="287">
        <v>3300</v>
      </c>
      <c r="G178" s="286">
        <v>1</v>
      </c>
      <c r="H178" s="287">
        <v>3300</v>
      </c>
    </row>
    <row r="179" spans="1:8" s="288" customFormat="1" ht="21">
      <c r="A179" s="282" t="s">
        <v>1818</v>
      </c>
      <c r="B179" s="283" t="s">
        <v>1876</v>
      </c>
      <c r="C179" s="284">
        <v>44784</v>
      </c>
      <c r="D179" s="285">
        <v>3200</v>
      </c>
      <c r="E179" s="286">
        <v>1</v>
      </c>
      <c r="F179" s="287">
        <v>3200</v>
      </c>
      <c r="G179" s="286">
        <v>1</v>
      </c>
      <c r="H179" s="287">
        <v>3200</v>
      </c>
    </row>
    <row r="180" spans="1:8" s="288" customFormat="1">
      <c r="A180" s="282" t="s">
        <v>1820</v>
      </c>
      <c r="B180" s="283" t="s">
        <v>1877</v>
      </c>
      <c r="C180" s="284">
        <v>44784</v>
      </c>
      <c r="D180" s="285">
        <v>4000</v>
      </c>
      <c r="E180" s="286">
        <v>1</v>
      </c>
      <c r="F180" s="287">
        <v>4000</v>
      </c>
      <c r="G180" s="286">
        <v>1</v>
      </c>
      <c r="H180" s="287">
        <v>4000</v>
      </c>
    </row>
    <row r="181" spans="1:8" s="288" customFormat="1" ht="21">
      <c r="A181" s="282" t="s">
        <v>3065</v>
      </c>
      <c r="B181" s="283" t="s">
        <v>1878</v>
      </c>
      <c r="C181" s="284">
        <v>44784</v>
      </c>
      <c r="D181" s="285">
        <v>5200</v>
      </c>
      <c r="E181" s="286">
        <v>1</v>
      </c>
      <c r="F181" s="287">
        <v>5200</v>
      </c>
      <c r="G181" s="286">
        <v>1</v>
      </c>
      <c r="H181" s="287">
        <v>5200</v>
      </c>
    </row>
    <row r="182" spans="1:8" s="288" customFormat="1" ht="21">
      <c r="A182" s="282" t="s">
        <v>3066</v>
      </c>
      <c r="B182" s="283" t="s">
        <v>1879</v>
      </c>
      <c r="C182" s="284">
        <v>44784</v>
      </c>
      <c r="D182" s="285">
        <v>4200</v>
      </c>
      <c r="E182" s="286">
        <v>1</v>
      </c>
      <c r="F182" s="287">
        <v>4200</v>
      </c>
      <c r="G182" s="286">
        <v>1</v>
      </c>
      <c r="H182" s="287">
        <v>4200</v>
      </c>
    </row>
    <row r="183" spans="1:8" s="288" customFormat="1" ht="21">
      <c r="A183" s="282" t="s">
        <v>3067</v>
      </c>
      <c r="B183" s="283" t="s">
        <v>1880</v>
      </c>
      <c r="C183" s="284">
        <v>44784</v>
      </c>
      <c r="D183" s="285">
        <v>3600</v>
      </c>
      <c r="E183" s="286">
        <v>1</v>
      </c>
      <c r="F183" s="287">
        <v>3600</v>
      </c>
      <c r="G183" s="286">
        <v>1</v>
      </c>
      <c r="H183" s="287">
        <v>3600</v>
      </c>
    </row>
    <row r="184" spans="1:8" s="288" customFormat="1" ht="21">
      <c r="A184" s="282" t="s">
        <v>3068</v>
      </c>
      <c r="B184" s="283" t="s">
        <v>1881</v>
      </c>
      <c r="C184" s="284">
        <v>44784</v>
      </c>
      <c r="D184" s="285">
        <v>3500</v>
      </c>
      <c r="E184" s="286">
        <v>1</v>
      </c>
      <c r="F184" s="287">
        <v>3500</v>
      </c>
      <c r="G184" s="286">
        <v>1</v>
      </c>
      <c r="H184" s="287">
        <v>3500</v>
      </c>
    </row>
    <row r="185" spans="1:8" s="288" customFormat="1">
      <c r="A185" s="282" t="s">
        <v>3069</v>
      </c>
      <c r="B185" s="283" t="s">
        <v>1882</v>
      </c>
      <c r="C185" s="284">
        <v>44784</v>
      </c>
      <c r="D185" s="285">
        <v>3500</v>
      </c>
      <c r="E185" s="286">
        <v>1</v>
      </c>
      <c r="F185" s="287">
        <v>3500</v>
      </c>
      <c r="G185" s="286">
        <v>1</v>
      </c>
      <c r="H185" s="287">
        <v>3500</v>
      </c>
    </row>
    <row r="186" spans="1:8" s="288" customFormat="1" ht="21">
      <c r="A186" s="282" t="s">
        <v>3070</v>
      </c>
      <c r="B186" s="283" t="s">
        <v>1883</v>
      </c>
      <c r="C186" s="284">
        <v>44784</v>
      </c>
      <c r="D186" s="285">
        <v>5700</v>
      </c>
      <c r="E186" s="286">
        <v>1</v>
      </c>
      <c r="F186" s="287">
        <v>5700</v>
      </c>
      <c r="G186" s="286">
        <v>1</v>
      </c>
      <c r="H186" s="287">
        <v>5700</v>
      </c>
    </row>
    <row r="187" spans="1:8" s="288" customFormat="1" ht="21">
      <c r="A187" s="282" t="s">
        <v>3071</v>
      </c>
      <c r="B187" s="283" t="s">
        <v>1884</v>
      </c>
      <c r="C187" s="284">
        <v>44784</v>
      </c>
      <c r="D187" s="285">
        <v>3000</v>
      </c>
      <c r="E187" s="286">
        <v>1</v>
      </c>
      <c r="F187" s="287">
        <v>3000</v>
      </c>
      <c r="G187" s="286">
        <v>1</v>
      </c>
      <c r="H187" s="287">
        <v>3000</v>
      </c>
    </row>
    <row r="188" spans="1:8" s="288" customFormat="1">
      <c r="A188" s="282" t="s">
        <v>3072</v>
      </c>
      <c r="B188" s="283" t="s">
        <v>1885</v>
      </c>
      <c r="C188" s="284">
        <v>44784</v>
      </c>
      <c r="D188" s="285">
        <v>3100</v>
      </c>
      <c r="E188" s="286">
        <v>1</v>
      </c>
      <c r="F188" s="287">
        <v>3100</v>
      </c>
      <c r="G188" s="286">
        <v>1</v>
      </c>
      <c r="H188" s="287">
        <v>3100</v>
      </c>
    </row>
    <row r="189" spans="1:8" s="288" customFormat="1">
      <c r="A189" s="282" t="s">
        <v>3073</v>
      </c>
      <c r="B189" s="283" t="s">
        <v>1886</v>
      </c>
      <c r="C189" s="284">
        <v>44784</v>
      </c>
      <c r="D189" s="285">
        <v>4500</v>
      </c>
      <c r="E189" s="286">
        <v>1</v>
      </c>
      <c r="F189" s="287">
        <v>4500</v>
      </c>
      <c r="G189" s="286">
        <v>1</v>
      </c>
      <c r="H189" s="287">
        <v>4500</v>
      </c>
    </row>
    <row r="190" spans="1:8" s="288" customFormat="1">
      <c r="A190" s="282" t="s">
        <v>3074</v>
      </c>
      <c r="B190" s="283" t="s">
        <v>1887</v>
      </c>
      <c r="C190" s="284">
        <v>44784</v>
      </c>
      <c r="D190" s="285">
        <v>3700</v>
      </c>
      <c r="E190" s="286">
        <v>1</v>
      </c>
      <c r="F190" s="287">
        <v>3700</v>
      </c>
      <c r="G190" s="286">
        <v>1</v>
      </c>
      <c r="H190" s="287">
        <v>3700</v>
      </c>
    </row>
    <row r="191" spans="1:8" s="288" customFormat="1">
      <c r="A191" s="282" t="s">
        <v>3075</v>
      </c>
      <c r="B191" s="283" t="s">
        <v>1888</v>
      </c>
      <c r="C191" s="284">
        <v>44784</v>
      </c>
      <c r="D191" s="285">
        <v>3500</v>
      </c>
      <c r="E191" s="286">
        <v>1</v>
      </c>
      <c r="F191" s="287">
        <v>3500</v>
      </c>
      <c r="G191" s="286">
        <v>1</v>
      </c>
      <c r="H191" s="287">
        <v>3500</v>
      </c>
    </row>
    <row r="192" spans="1:8" s="288" customFormat="1">
      <c r="A192" s="282" t="s">
        <v>3076</v>
      </c>
      <c r="B192" s="283" t="s">
        <v>1889</v>
      </c>
      <c r="C192" s="284">
        <v>44784</v>
      </c>
      <c r="D192" s="285">
        <v>3000</v>
      </c>
      <c r="E192" s="286">
        <v>1</v>
      </c>
      <c r="F192" s="287">
        <v>3000</v>
      </c>
      <c r="G192" s="286">
        <v>1</v>
      </c>
      <c r="H192" s="287">
        <v>3000</v>
      </c>
    </row>
    <row r="193" spans="1:8" s="288" customFormat="1" ht="21">
      <c r="A193" s="282" t="s">
        <v>1822</v>
      </c>
      <c r="B193" s="283" t="s">
        <v>1890</v>
      </c>
      <c r="C193" s="284">
        <v>44784</v>
      </c>
      <c r="D193" s="285">
        <v>3700</v>
      </c>
      <c r="E193" s="286">
        <v>1</v>
      </c>
      <c r="F193" s="287">
        <v>3700</v>
      </c>
      <c r="G193" s="286">
        <v>1</v>
      </c>
      <c r="H193" s="287">
        <v>3700</v>
      </c>
    </row>
    <row r="194" spans="1:8" s="288" customFormat="1">
      <c r="A194" s="282" t="s">
        <v>1824</v>
      </c>
      <c r="B194" s="283" t="s">
        <v>1891</v>
      </c>
      <c r="C194" s="284">
        <v>44803</v>
      </c>
      <c r="D194" s="285">
        <v>350000</v>
      </c>
      <c r="E194" s="286">
        <v>1</v>
      </c>
      <c r="F194" s="287">
        <v>350000</v>
      </c>
      <c r="G194" s="286">
        <v>1</v>
      </c>
      <c r="H194" s="287">
        <v>350000</v>
      </c>
    </row>
    <row r="195" spans="1:8" s="288" customFormat="1" ht="21">
      <c r="A195" s="282" t="s">
        <v>1826</v>
      </c>
      <c r="B195" s="283" t="s">
        <v>1892</v>
      </c>
      <c r="C195" s="284">
        <v>44830</v>
      </c>
      <c r="D195" s="285">
        <v>4500</v>
      </c>
      <c r="E195" s="286">
        <v>1</v>
      </c>
      <c r="F195" s="287">
        <v>4500</v>
      </c>
      <c r="G195" s="286">
        <v>1</v>
      </c>
      <c r="H195" s="287">
        <v>4500</v>
      </c>
    </row>
    <row r="196" spans="1:8" s="288" customFormat="1">
      <c r="A196" s="282" t="s">
        <v>3077</v>
      </c>
      <c r="B196" s="283" t="s">
        <v>1893</v>
      </c>
      <c r="C196" s="284">
        <v>44830</v>
      </c>
      <c r="D196" s="285">
        <v>5000</v>
      </c>
      <c r="E196" s="286">
        <v>1</v>
      </c>
      <c r="F196" s="287">
        <v>5000</v>
      </c>
      <c r="G196" s="286">
        <v>1</v>
      </c>
      <c r="H196" s="287">
        <v>5000</v>
      </c>
    </row>
    <row r="197" spans="1:8" s="288" customFormat="1" ht="21">
      <c r="A197" s="282" t="s">
        <v>3078</v>
      </c>
      <c r="B197" s="283" t="s">
        <v>1894</v>
      </c>
      <c r="C197" s="284">
        <v>44830</v>
      </c>
      <c r="D197" s="285">
        <v>4600</v>
      </c>
      <c r="E197" s="286">
        <v>1</v>
      </c>
      <c r="F197" s="287">
        <v>4600</v>
      </c>
      <c r="G197" s="286">
        <v>1</v>
      </c>
      <c r="H197" s="287">
        <v>4600</v>
      </c>
    </row>
    <row r="198" spans="1:8" s="288" customFormat="1">
      <c r="A198" s="282" t="s">
        <v>3079</v>
      </c>
      <c r="B198" s="283" t="s">
        <v>1895</v>
      </c>
      <c r="C198" s="284">
        <v>44830</v>
      </c>
      <c r="D198" s="285">
        <v>5000</v>
      </c>
      <c r="E198" s="286">
        <v>1</v>
      </c>
      <c r="F198" s="287">
        <v>5000</v>
      </c>
      <c r="G198" s="286">
        <v>1</v>
      </c>
      <c r="H198" s="287">
        <v>5000</v>
      </c>
    </row>
    <row r="199" spans="1:8" s="288" customFormat="1">
      <c r="A199" s="282" t="s">
        <v>1828</v>
      </c>
      <c r="B199" s="283" t="s">
        <v>1896</v>
      </c>
      <c r="C199" s="284">
        <v>44830</v>
      </c>
      <c r="D199" s="285">
        <v>6400</v>
      </c>
      <c r="E199" s="286">
        <v>1</v>
      </c>
      <c r="F199" s="287">
        <v>6400</v>
      </c>
      <c r="G199" s="286">
        <v>1</v>
      </c>
      <c r="H199" s="287">
        <v>6400</v>
      </c>
    </row>
    <row r="200" spans="1:8" s="288" customFormat="1">
      <c r="A200" s="282" t="s">
        <v>1830</v>
      </c>
      <c r="B200" s="283" t="s">
        <v>1897</v>
      </c>
      <c r="C200" s="284">
        <v>44830</v>
      </c>
      <c r="D200" s="285">
        <v>4500</v>
      </c>
      <c r="E200" s="286">
        <v>1</v>
      </c>
      <c r="F200" s="287">
        <v>4500</v>
      </c>
      <c r="G200" s="286">
        <v>1</v>
      </c>
      <c r="H200" s="287">
        <v>4500</v>
      </c>
    </row>
    <row r="201" spans="1:8" s="288" customFormat="1" ht="21">
      <c r="A201" s="282" t="s">
        <v>3080</v>
      </c>
      <c r="B201" s="283" t="s">
        <v>902</v>
      </c>
      <c r="C201" s="284">
        <v>44879</v>
      </c>
      <c r="D201" s="285">
        <v>112740</v>
      </c>
      <c r="E201" s="286">
        <v>1</v>
      </c>
      <c r="F201" s="287">
        <v>112740</v>
      </c>
      <c r="G201" s="286">
        <v>1</v>
      </c>
      <c r="H201" s="287">
        <v>112740</v>
      </c>
    </row>
    <row r="202" spans="1:8" s="288" customFormat="1">
      <c r="A202" s="282" t="s">
        <v>3081</v>
      </c>
      <c r="B202" s="283" t="s">
        <v>66</v>
      </c>
      <c r="C202" s="284">
        <v>44879</v>
      </c>
      <c r="D202" s="285">
        <v>261000</v>
      </c>
      <c r="E202" s="286">
        <v>1</v>
      </c>
      <c r="F202" s="287">
        <v>261000</v>
      </c>
      <c r="G202" s="286">
        <v>1</v>
      </c>
      <c r="H202" s="287">
        <v>261000</v>
      </c>
    </row>
    <row r="203" spans="1:8" s="288" customFormat="1">
      <c r="A203" s="282" t="s">
        <v>3082</v>
      </c>
      <c r="B203" s="283" t="s">
        <v>1010</v>
      </c>
      <c r="C203" s="284">
        <v>44879</v>
      </c>
      <c r="D203" s="285">
        <v>30353</v>
      </c>
      <c r="E203" s="286">
        <v>9</v>
      </c>
      <c r="F203" s="287">
        <v>273177</v>
      </c>
      <c r="G203" s="286">
        <v>9</v>
      </c>
      <c r="H203" s="287">
        <v>273177</v>
      </c>
    </row>
    <row r="204" spans="1:8" s="288" customFormat="1" ht="21">
      <c r="A204" s="282" t="s">
        <v>1832</v>
      </c>
      <c r="B204" s="283" t="s">
        <v>1898</v>
      </c>
      <c r="C204" s="284">
        <v>44907</v>
      </c>
      <c r="D204" s="285">
        <v>295000</v>
      </c>
      <c r="E204" s="286">
        <v>1</v>
      </c>
      <c r="F204" s="287">
        <v>295000</v>
      </c>
      <c r="G204" s="286">
        <v>1</v>
      </c>
      <c r="H204" s="287">
        <v>295000</v>
      </c>
    </row>
    <row r="205" spans="1:8" s="288" customFormat="1">
      <c r="A205" s="282" t="s">
        <v>1833</v>
      </c>
      <c r="B205" s="283" t="s">
        <v>1899</v>
      </c>
      <c r="C205" s="284">
        <v>44924</v>
      </c>
      <c r="D205" s="285">
        <v>120000</v>
      </c>
      <c r="E205" s="286">
        <v>1</v>
      </c>
      <c r="F205" s="287">
        <v>120000</v>
      </c>
      <c r="G205" s="286">
        <v>1</v>
      </c>
      <c r="H205" s="287">
        <v>120000</v>
      </c>
    </row>
    <row r="206" spans="1:8" s="288" customFormat="1">
      <c r="A206" s="282" t="s">
        <v>1834</v>
      </c>
      <c r="B206" s="283" t="s">
        <v>1900</v>
      </c>
      <c r="C206" s="284">
        <v>44924</v>
      </c>
      <c r="D206" s="285">
        <v>57000</v>
      </c>
      <c r="E206" s="286">
        <v>1</v>
      </c>
      <c r="F206" s="287">
        <v>57000</v>
      </c>
      <c r="G206" s="286">
        <v>1</v>
      </c>
      <c r="H206" s="287">
        <v>57000</v>
      </c>
    </row>
    <row r="207" spans="1:8" s="288" customFormat="1">
      <c r="A207" s="282" t="s">
        <v>1836</v>
      </c>
      <c r="B207" s="283" t="s">
        <v>1901</v>
      </c>
      <c r="C207" s="284">
        <v>44924</v>
      </c>
      <c r="D207" s="285">
        <v>18000</v>
      </c>
      <c r="E207" s="286">
        <v>1</v>
      </c>
      <c r="F207" s="287">
        <v>18000</v>
      </c>
      <c r="G207" s="286">
        <v>1</v>
      </c>
      <c r="H207" s="287">
        <v>18000</v>
      </c>
    </row>
    <row r="208" spans="1:8" s="288" customFormat="1" ht="21">
      <c r="A208" s="282" t="s">
        <v>3083</v>
      </c>
      <c r="B208" s="283" t="s">
        <v>1902</v>
      </c>
      <c r="C208" s="284">
        <v>44924</v>
      </c>
      <c r="D208" s="285">
        <v>10000</v>
      </c>
      <c r="E208" s="286">
        <v>1</v>
      </c>
      <c r="F208" s="287">
        <v>10000</v>
      </c>
      <c r="G208" s="286">
        <v>1</v>
      </c>
      <c r="H208" s="287">
        <v>10000</v>
      </c>
    </row>
    <row r="209" spans="1:10" s="288" customFormat="1" ht="19.5" customHeight="1">
      <c r="A209" s="1280" t="s">
        <v>318</v>
      </c>
      <c r="B209" s="1280"/>
      <c r="C209" s="289"/>
      <c r="D209" s="289"/>
      <c r="E209" s="290">
        <f>SUM(E8:E208)</f>
        <v>754</v>
      </c>
      <c r="F209" s="291">
        <v>18488274</v>
      </c>
      <c r="G209" s="298">
        <f>SUM(G8:G208)</f>
        <v>754</v>
      </c>
      <c r="H209" s="291">
        <v>18488274</v>
      </c>
    </row>
    <row r="210" spans="1:10" s="288" customFormat="1">
      <c r="A210" s="292"/>
      <c r="B210" s="292"/>
      <c r="C210" s="292"/>
      <c r="D210" s="292"/>
      <c r="E210" s="292"/>
      <c r="F210" s="293"/>
      <c r="G210" s="293"/>
      <c r="H210" s="293"/>
      <c r="I210" s="294"/>
      <c r="J210" s="294"/>
    </row>
    <row r="211" spans="1:10" s="288" customFormat="1">
      <c r="A211" s="294"/>
    </row>
    <row r="212" spans="1:10" s="288" customFormat="1" ht="15.75">
      <c r="A212" s="435"/>
      <c r="B212" s="632" t="s">
        <v>3563</v>
      </c>
      <c r="C212" s="632"/>
      <c r="D212" s="632"/>
      <c r="E212" s="632"/>
      <c r="F212" s="632"/>
      <c r="G212" s="632"/>
      <c r="H212" s="632"/>
      <c r="I212" s="632"/>
      <c r="J212" s="632"/>
    </row>
    <row r="213" spans="1:10" s="288" customFormat="1" ht="15.75">
      <c r="A213" s="1172"/>
      <c r="B213" s="1056" t="s">
        <v>3433</v>
      </c>
      <c r="C213" s="1056" t="s">
        <v>3445</v>
      </c>
      <c r="D213" s="1160" t="s">
        <v>3435</v>
      </c>
      <c r="E213" s="1161"/>
      <c r="F213" s="1162"/>
      <c r="G213" s="1160" t="s">
        <v>3436</v>
      </c>
      <c r="H213" s="1161"/>
      <c r="I213" s="1161"/>
      <c r="J213" s="1162"/>
    </row>
    <row r="214" spans="1:10" s="288" customFormat="1">
      <c r="A214" s="1174"/>
      <c r="B214" s="1064"/>
      <c r="C214" s="1064"/>
      <c r="D214" s="1056" t="s">
        <v>318</v>
      </c>
      <c r="E214" s="1058" t="s">
        <v>3437</v>
      </c>
      <c r="F214" s="1059"/>
      <c r="G214" s="1056" t="s">
        <v>318</v>
      </c>
      <c r="H214" s="1058" t="s">
        <v>3437</v>
      </c>
      <c r="I214" s="1060"/>
      <c r="J214" s="1059"/>
    </row>
    <row r="215" spans="1:10" s="288" customFormat="1" ht="89.25">
      <c r="A215" s="1173"/>
      <c r="B215" s="1057"/>
      <c r="C215" s="1057"/>
      <c r="D215" s="1057"/>
      <c r="E215" s="639" t="s">
        <v>3438</v>
      </c>
      <c r="F215" s="639" t="s">
        <v>3439</v>
      </c>
      <c r="G215" s="1057"/>
      <c r="H215" s="639" t="s">
        <v>3438</v>
      </c>
      <c r="I215" s="639" t="s">
        <v>3439</v>
      </c>
      <c r="J215" s="639" t="s">
        <v>3440</v>
      </c>
    </row>
    <row r="216" spans="1:10" s="288" customFormat="1" ht="15.75">
      <c r="A216" s="646"/>
      <c r="B216" s="647">
        <v>1</v>
      </c>
      <c r="C216" s="647">
        <v>2</v>
      </c>
      <c r="D216" s="647">
        <v>3</v>
      </c>
      <c r="E216" s="647">
        <v>4</v>
      </c>
      <c r="F216" s="647">
        <v>5</v>
      </c>
      <c r="G216" s="647">
        <v>6</v>
      </c>
      <c r="H216" s="647">
        <v>7</v>
      </c>
      <c r="I216" s="647">
        <v>8</v>
      </c>
      <c r="J216" s="647">
        <v>9</v>
      </c>
    </row>
    <row r="217" spans="1:10" s="288" customFormat="1" ht="40.5">
      <c r="A217" s="861">
        <v>1</v>
      </c>
      <c r="B217" s="862" t="s">
        <v>3750</v>
      </c>
      <c r="C217" s="863"/>
      <c r="D217" s="864"/>
      <c r="E217" s="864"/>
      <c r="F217" s="865"/>
      <c r="G217" s="865"/>
      <c r="H217" s="865"/>
      <c r="I217" s="865"/>
      <c r="J217" s="865"/>
    </row>
    <row r="218" spans="1:10" s="288" customFormat="1" ht="27">
      <c r="A218" s="861">
        <v>1</v>
      </c>
      <c r="B218" s="866" t="s">
        <v>3751</v>
      </c>
      <c r="C218" s="867">
        <v>900008000490</v>
      </c>
      <c r="D218" s="868">
        <v>16609.3</v>
      </c>
      <c r="E218" s="868">
        <v>16609.3</v>
      </c>
      <c r="F218" s="865"/>
      <c r="G218" s="865"/>
      <c r="H218" s="865"/>
      <c r="I218" s="865"/>
      <c r="J218" s="865"/>
    </row>
    <row r="219" spans="1:10" s="288" customFormat="1" ht="27">
      <c r="A219" s="861">
        <f>A218+1</f>
        <v>2</v>
      </c>
      <c r="B219" s="866" t="s">
        <v>3752</v>
      </c>
      <c r="C219" s="867">
        <v>900008000490</v>
      </c>
      <c r="D219" s="868">
        <v>5839.48</v>
      </c>
      <c r="E219" s="868">
        <v>5839.48</v>
      </c>
      <c r="F219" s="865"/>
      <c r="G219" s="865"/>
      <c r="H219" s="865"/>
      <c r="I219" s="865"/>
      <c r="J219" s="865"/>
    </row>
    <row r="220" spans="1:10" s="288" customFormat="1" ht="27">
      <c r="A220" s="861">
        <f>A219+1</f>
        <v>3</v>
      </c>
      <c r="B220" s="866" t="s">
        <v>3753</v>
      </c>
      <c r="C220" s="867">
        <v>900005001186</v>
      </c>
      <c r="D220" s="869">
        <v>3500</v>
      </c>
      <c r="E220" s="869">
        <v>3500</v>
      </c>
      <c r="F220" s="870"/>
      <c r="G220" s="865"/>
      <c r="H220" s="865"/>
      <c r="I220" s="865"/>
      <c r="J220" s="865"/>
    </row>
    <row r="221" spans="1:10" ht="15.75">
      <c r="A221" s="646"/>
      <c r="B221" s="645"/>
      <c r="C221" s="871"/>
      <c r="D221" s="687"/>
      <c r="E221" s="687"/>
      <c r="F221" s="645"/>
      <c r="G221" s="645"/>
      <c r="H221" s="645"/>
      <c r="I221" s="645"/>
      <c r="J221" s="645"/>
    </row>
    <row r="222" spans="1:10" ht="15.75">
      <c r="A222" s="646"/>
      <c r="B222" s="1284" t="s">
        <v>3442</v>
      </c>
      <c r="C222" s="1285"/>
      <c r="D222" s="872">
        <f>SUM(D217:D221)</f>
        <v>25948.78</v>
      </c>
      <c r="E222" s="872">
        <f>SUM(E217:E221)</f>
        <v>25948.78</v>
      </c>
      <c r="F222" s="645"/>
      <c r="G222" s="645"/>
      <c r="H222" s="645"/>
      <c r="I222" s="645"/>
      <c r="J222" s="645"/>
    </row>
    <row r="223" spans="1:10">
      <c r="C223"/>
      <c r="D223"/>
      <c r="E223"/>
      <c r="F223"/>
      <c r="G223"/>
      <c r="H223"/>
    </row>
    <row r="224" spans="1:10" ht="15.75">
      <c r="B224" s="632" t="s">
        <v>3443</v>
      </c>
      <c r="C224" s="632"/>
      <c r="D224" s="632"/>
      <c r="E224" s="632"/>
      <c r="F224" s="632"/>
      <c r="G224" s="632"/>
      <c r="H224" s="632"/>
      <c r="I224" s="632"/>
      <c r="J224" s="632"/>
    </row>
    <row r="225" spans="1:10" ht="15.75">
      <c r="A225" s="1286"/>
      <c r="B225" s="1056" t="s">
        <v>3577</v>
      </c>
      <c r="C225" s="1056" t="s">
        <v>3445</v>
      </c>
      <c r="D225" s="1065" t="s">
        <v>3435</v>
      </c>
      <c r="E225" s="1065"/>
      <c r="F225" s="1065"/>
      <c r="G225" s="1065" t="s">
        <v>3436</v>
      </c>
      <c r="H225" s="1065"/>
      <c r="I225" s="1065"/>
      <c r="J225" s="1065"/>
    </row>
    <row r="226" spans="1:10">
      <c r="A226" s="1287"/>
      <c r="B226" s="1064"/>
      <c r="C226" s="1064"/>
      <c r="D226" s="1056" t="s">
        <v>318</v>
      </c>
      <c r="E226" s="1066" t="s">
        <v>3437</v>
      </c>
      <c r="F226" s="1066"/>
      <c r="G226" s="1056" t="s">
        <v>318</v>
      </c>
      <c r="H226" s="1066" t="s">
        <v>3437</v>
      </c>
      <c r="I226" s="1066"/>
      <c r="J226" s="1066"/>
    </row>
    <row r="227" spans="1:10" ht="89.25">
      <c r="A227" s="1288"/>
      <c r="B227" s="1057"/>
      <c r="C227" s="1057"/>
      <c r="D227" s="1057"/>
      <c r="E227" s="639" t="s">
        <v>3446</v>
      </c>
      <c r="F227" s="639" t="s">
        <v>3447</v>
      </c>
      <c r="G227" s="1057"/>
      <c r="H227" s="639" t="s">
        <v>3446</v>
      </c>
      <c r="I227" s="639" t="s">
        <v>3447</v>
      </c>
      <c r="J227" s="639" t="s">
        <v>3440</v>
      </c>
    </row>
    <row r="228" spans="1:10">
      <c r="A228" s="611"/>
      <c r="B228" s="647">
        <v>1</v>
      </c>
      <c r="C228" s="647">
        <v>2</v>
      </c>
      <c r="D228" s="647">
        <v>3</v>
      </c>
      <c r="E228" s="647">
        <v>4</v>
      </c>
      <c r="F228" s="647">
        <v>5</v>
      </c>
      <c r="G228" s="647">
        <v>6</v>
      </c>
      <c r="H228" s="647">
        <v>7</v>
      </c>
      <c r="I228" s="647">
        <v>8</v>
      </c>
      <c r="J228" s="647">
        <v>9</v>
      </c>
    </row>
    <row r="229" spans="1:10" ht="27">
      <c r="A229" s="873">
        <v>1</v>
      </c>
      <c r="B229" s="874" t="s">
        <v>3754</v>
      </c>
      <c r="C229" s="875" t="s">
        <v>3553</v>
      </c>
      <c r="D229" s="876">
        <v>342769.3</v>
      </c>
      <c r="E229" s="876">
        <v>342769.3</v>
      </c>
      <c r="F229" s="865"/>
      <c r="G229" s="865"/>
      <c r="H229" s="865"/>
      <c r="I229" s="865"/>
      <c r="J229" s="877"/>
    </row>
    <row r="230" spans="1:10" ht="15.75">
      <c r="A230" s="873">
        <f>A229+1</f>
        <v>2</v>
      </c>
      <c r="B230" s="874" t="s">
        <v>3755</v>
      </c>
      <c r="C230" s="875" t="s">
        <v>3555</v>
      </c>
      <c r="D230" s="876">
        <v>9538.25</v>
      </c>
      <c r="E230" s="876">
        <v>9538.25</v>
      </c>
      <c r="F230" s="865"/>
      <c r="G230" s="865"/>
      <c r="H230" s="865"/>
      <c r="I230" s="865"/>
      <c r="J230" s="877"/>
    </row>
    <row r="231" spans="1:10" ht="27">
      <c r="A231" s="873">
        <f>A230+1</f>
        <v>3</v>
      </c>
      <c r="B231" s="866" t="s">
        <v>3756</v>
      </c>
      <c r="C231" s="875"/>
      <c r="D231" s="876">
        <v>9000</v>
      </c>
      <c r="E231" s="876">
        <v>9000</v>
      </c>
      <c r="F231" s="865"/>
      <c r="G231" s="865"/>
      <c r="H231" s="865"/>
      <c r="I231" s="865"/>
      <c r="J231" s="877"/>
    </row>
    <row r="232" spans="1:10" ht="27">
      <c r="A232" s="873">
        <f>A231+1</f>
        <v>4</v>
      </c>
      <c r="B232" s="874" t="s">
        <v>3757</v>
      </c>
      <c r="C232" s="875" t="s">
        <v>3758</v>
      </c>
      <c r="D232" s="876">
        <v>3500</v>
      </c>
      <c r="E232" s="876">
        <v>3500</v>
      </c>
      <c r="F232" s="865"/>
      <c r="G232" s="865"/>
      <c r="H232" s="865"/>
      <c r="I232" s="865"/>
      <c r="J232" s="877"/>
    </row>
    <row r="233" spans="1:10" ht="27">
      <c r="A233" s="873">
        <f>A232+1</f>
        <v>5</v>
      </c>
      <c r="B233" s="874" t="s">
        <v>3759</v>
      </c>
      <c r="C233" s="878"/>
      <c r="D233" s="879">
        <v>755</v>
      </c>
      <c r="E233" s="879">
        <v>755</v>
      </c>
      <c r="F233" s="865"/>
      <c r="G233" s="865"/>
      <c r="H233" s="865"/>
      <c r="I233" s="865"/>
      <c r="J233" s="877"/>
    </row>
    <row r="234" spans="1:10" ht="40.5">
      <c r="A234" s="873">
        <f>A233+1</f>
        <v>6</v>
      </c>
      <c r="B234" s="866" t="s">
        <v>3760</v>
      </c>
      <c r="C234" s="878"/>
      <c r="D234" s="868">
        <v>160197.51</v>
      </c>
      <c r="E234" s="868">
        <v>160197.51</v>
      </c>
      <c r="F234" s="865"/>
      <c r="G234" s="865"/>
      <c r="H234" s="865"/>
      <c r="I234" s="865"/>
      <c r="J234" s="877"/>
    </row>
    <row r="235" spans="1:10" ht="15.75">
      <c r="A235" s="873"/>
      <c r="B235" s="866"/>
      <c r="C235" s="880"/>
      <c r="D235" s="868"/>
      <c r="E235" s="868"/>
      <c r="F235" s="865"/>
      <c r="G235" s="865"/>
      <c r="H235" s="865"/>
      <c r="I235" s="865"/>
      <c r="J235" s="877"/>
    </row>
    <row r="236" spans="1:10" ht="15.75">
      <c r="A236" s="611"/>
      <c r="B236" s="1289" t="s">
        <v>3442</v>
      </c>
      <c r="C236" s="1290"/>
      <c r="D236" s="881">
        <f>SUM(D229:D235)</f>
        <v>525760.06000000006</v>
      </c>
      <c r="E236" s="881">
        <f>SUM(E229:E235)</f>
        <v>525760.06000000006</v>
      </c>
      <c r="F236" s="645"/>
      <c r="G236" s="645"/>
      <c r="H236" s="645"/>
      <c r="I236" s="645"/>
      <c r="J236" s="645"/>
    </row>
    <row r="237" spans="1:10">
      <c r="A237"/>
      <c r="C237"/>
      <c r="D237"/>
      <c r="E237"/>
      <c r="F237"/>
      <c r="G237"/>
      <c r="H237"/>
    </row>
    <row r="238" spans="1:10">
      <c r="A238"/>
      <c r="C238"/>
      <c r="D238"/>
      <c r="E238"/>
      <c r="F238"/>
      <c r="G238"/>
      <c r="H238"/>
    </row>
    <row r="239" spans="1:10">
      <c r="A239" s="694" t="s">
        <v>3569</v>
      </c>
      <c r="B239" s="694"/>
      <c r="C239" s="694"/>
      <c r="D239" s="694"/>
      <c r="E239" s="694"/>
      <c r="F239" s="694"/>
      <c r="G239" s="694"/>
      <c r="H239" s="694"/>
      <c r="I239" s="694"/>
    </row>
    <row r="240" spans="1:10">
      <c r="A240" s="694" t="s">
        <v>3570</v>
      </c>
      <c r="B240" s="694"/>
      <c r="C240" s="694"/>
      <c r="D240" s="694"/>
      <c r="E240" s="694"/>
      <c r="F240" s="694"/>
      <c r="G240" s="694"/>
      <c r="H240" s="694"/>
      <c r="I240" s="694"/>
    </row>
    <row r="241" spans="1:9">
      <c r="A241" s="694" t="s">
        <v>3571</v>
      </c>
      <c r="B241" s="694"/>
      <c r="C241" s="694"/>
      <c r="D241" s="694"/>
      <c r="E241" s="694"/>
      <c r="F241" s="694"/>
      <c r="G241" s="694"/>
      <c r="H241" s="694"/>
      <c r="I241" s="694"/>
    </row>
    <row r="242" spans="1:9">
      <c r="A242" s="694" t="s">
        <v>3572</v>
      </c>
      <c r="B242" s="694"/>
      <c r="C242" s="694"/>
      <c r="D242" s="694"/>
      <c r="E242" s="694"/>
      <c r="F242" s="694"/>
      <c r="G242" s="694"/>
      <c r="H242" s="694"/>
      <c r="I242" s="694"/>
    </row>
    <row r="243" spans="1:9">
      <c r="A243" s="694" t="s">
        <v>3604</v>
      </c>
      <c r="B243" s="694"/>
      <c r="C243" s="694"/>
      <c r="D243" s="694"/>
      <c r="E243" s="694"/>
      <c r="F243" s="694"/>
      <c r="G243" s="694"/>
      <c r="H243" s="694"/>
      <c r="I243" s="694"/>
    </row>
    <row r="244" spans="1:9">
      <c r="A244" s="296"/>
      <c r="B244" s="296"/>
      <c r="C244" s="296"/>
      <c r="D244" s="296"/>
      <c r="E244" s="296"/>
      <c r="F244" s="296"/>
      <c r="G244" s="296"/>
      <c r="H244" s="296"/>
      <c r="I244" s="296"/>
    </row>
    <row r="245" spans="1:9">
      <c r="A245" s="695" t="s">
        <v>3574</v>
      </c>
      <c r="B245" s="695"/>
      <c r="C245" s="695"/>
      <c r="D245" s="695"/>
      <c r="E245" s="695"/>
      <c r="F245" s="695"/>
      <c r="G245" s="695"/>
      <c r="H245" s="695"/>
      <c r="I245" s="696"/>
    </row>
    <row r="246" spans="1:9">
      <c r="A246" s="767" t="s">
        <v>3570</v>
      </c>
      <c r="B246" s="767"/>
      <c r="C246" s="767"/>
      <c r="D246" s="767"/>
      <c r="E246" s="767"/>
      <c r="F246" s="767"/>
      <c r="G246" s="767"/>
      <c r="H246" s="767"/>
      <c r="I246" s="768"/>
    </row>
    <row r="247" spans="1:9" ht="22.5" customHeight="1">
      <c r="A247" s="1122" t="s">
        <v>3605</v>
      </c>
      <c r="B247" s="1122"/>
      <c r="C247" s="1123" t="s">
        <v>3761</v>
      </c>
      <c r="D247" s="1123"/>
      <c r="E247" s="767"/>
      <c r="F247" s="767"/>
      <c r="G247" s="767"/>
      <c r="H247" s="767"/>
      <c r="I247" s="768"/>
    </row>
    <row r="248" spans="1:9">
      <c r="A248" s="1123" t="s">
        <v>3762</v>
      </c>
      <c r="B248" s="1123"/>
      <c r="C248" s="1123"/>
      <c r="D248" s="1123"/>
      <c r="E248" s="1123"/>
      <c r="F248" s="1123"/>
      <c r="G248" s="1123"/>
      <c r="H248" s="1123"/>
      <c r="I248" s="1123"/>
    </row>
    <row r="249" spans="1:9">
      <c r="A249" s="296"/>
      <c r="C249"/>
      <c r="D249"/>
      <c r="E249"/>
      <c r="F249"/>
      <c r="G249"/>
      <c r="H249"/>
    </row>
    <row r="250" spans="1:9">
      <c r="A250" s="296"/>
      <c r="C250"/>
      <c r="D250"/>
      <c r="E250"/>
      <c r="F250"/>
      <c r="G250"/>
      <c r="H250"/>
    </row>
    <row r="251" spans="1:9">
      <c r="A251" s="296"/>
      <c r="C251"/>
      <c r="D251"/>
      <c r="E251"/>
      <c r="F251"/>
      <c r="G251"/>
      <c r="H251"/>
    </row>
    <row r="252" spans="1:9">
      <c r="A252" s="296"/>
      <c r="C252"/>
      <c r="D252"/>
      <c r="E252"/>
      <c r="F252"/>
      <c r="G252"/>
      <c r="H252"/>
    </row>
    <row r="253" spans="1:9">
      <c r="A253" s="296"/>
      <c r="C253"/>
      <c r="D253"/>
      <c r="E253"/>
      <c r="F253"/>
      <c r="G253"/>
      <c r="H253"/>
    </row>
    <row r="254" spans="1:9">
      <c r="A254" s="296"/>
      <c r="C254"/>
      <c r="D254"/>
      <c r="E254"/>
      <c r="F254"/>
      <c r="G254"/>
      <c r="H254"/>
    </row>
    <row r="255" spans="1:9">
      <c r="A255" s="296"/>
      <c r="C255"/>
      <c r="D255"/>
      <c r="E255"/>
      <c r="F255"/>
      <c r="G255"/>
      <c r="H255"/>
    </row>
    <row r="256" spans="1:9">
      <c r="A256" s="296"/>
      <c r="C256"/>
      <c r="D256"/>
      <c r="E256"/>
      <c r="F256"/>
      <c r="G256"/>
      <c r="H256"/>
    </row>
    <row r="257" spans="1:10">
      <c r="A257" s="296"/>
      <c r="C257"/>
      <c r="D257"/>
      <c r="E257"/>
      <c r="F257"/>
      <c r="G257"/>
      <c r="H257"/>
    </row>
    <row r="258" spans="1:10" ht="15.75">
      <c r="A258" s="48"/>
      <c r="C258"/>
      <c r="D258"/>
      <c r="E258"/>
      <c r="F258"/>
      <c r="G258"/>
      <c r="H258"/>
    </row>
    <row r="259" spans="1:10" ht="15.75">
      <c r="A259" s="48"/>
      <c r="C259"/>
      <c r="D259"/>
      <c r="E259"/>
      <c r="F259"/>
      <c r="G259"/>
      <c r="H259"/>
    </row>
    <row r="260" spans="1:10">
      <c r="A260" s="296"/>
      <c r="C260"/>
      <c r="D260"/>
      <c r="E260"/>
      <c r="F260"/>
      <c r="G260"/>
      <c r="H260"/>
    </row>
    <row r="261" spans="1:10">
      <c r="A261" s="296"/>
      <c r="C261"/>
      <c r="D261"/>
      <c r="E261"/>
      <c r="F261"/>
      <c r="G261"/>
      <c r="H261"/>
    </row>
    <row r="262" spans="1:10">
      <c r="A262" s="296"/>
      <c r="C262"/>
      <c r="D262"/>
      <c r="E262"/>
      <c r="F262"/>
      <c r="G262"/>
      <c r="H262"/>
    </row>
    <row r="263" spans="1:10">
      <c r="A263" s="296"/>
      <c r="C263"/>
      <c r="D263"/>
      <c r="E263"/>
      <c r="F263"/>
      <c r="G263"/>
      <c r="H263"/>
    </row>
    <row r="264" spans="1:10">
      <c r="A264" s="295"/>
      <c r="C264"/>
      <c r="D264"/>
      <c r="E264"/>
      <c r="F264"/>
      <c r="G264"/>
      <c r="H264"/>
    </row>
    <row r="265" spans="1:10">
      <c r="A265" s="296"/>
      <c r="C265"/>
      <c r="D265"/>
      <c r="E265"/>
      <c r="F265"/>
      <c r="G265"/>
      <c r="H265"/>
    </row>
    <row r="266" spans="1:10">
      <c r="A266" s="296"/>
      <c r="C266"/>
      <c r="D266"/>
      <c r="E266"/>
      <c r="F266"/>
      <c r="G266"/>
      <c r="H266"/>
    </row>
    <row r="267" spans="1:10">
      <c r="A267" s="296"/>
      <c r="C267"/>
      <c r="D267"/>
      <c r="E267"/>
      <c r="F267"/>
      <c r="G267"/>
      <c r="H267"/>
    </row>
    <row r="268" spans="1:10">
      <c r="A268" s="296"/>
      <c r="C268"/>
      <c r="D268"/>
      <c r="E268"/>
      <c r="F268"/>
      <c r="G268"/>
      <c r="H268"/>
    </row>
    <row r="269" spans="1:10">
      <c r="A269" s="296"/>
      <c r="B269" s="296"/>
      <c r="C269" s="296"/>
      <c r="D269" s="296"/>
      <c r="E269" s="296"/>
      <c r="F269" s="296"/>
      <c r="G269" s="296"/>
      <c r="H269" s="296"/>
      <c r="I269" s="296"/>
      <c r="J269" s="296"/>
    </row>
    <row r="270" spans="1:10">
      <c r="A270"/>
      <c r="C270"/>
      <c r="D270"/>
      <c r="E270"/>
      <c r="F270"/>
      <c r="G270"/>
      <c r="H270"/>
    </row>
    <row r="271" spans="1:10">
      <c r="A271"/>
      <c r="C271"/>
      <c r="D271"/>
      <c r="E271"/>
      <c r="F271"/>
      <c r="G271"/>
      <c r="H271"/>
    </row>
    <row r="272" spans="1:10">
      <c r="A272"/>
      <c r="C272"/>
      <c r="D272"/>
      <c r="E272"/>
      <c r="F272"/>
      <c r="G272"/>
      <c r="H272"/>
    </row>
    <row r="273" spans="1:8">
      <c r="A273"/>
      <c r="C273"/>
      <c r="D273"/>
      <c r="E273"/>
      <c r="F273"/>
      <c r="G273"/>
      <c r="H273"/>
    </row>
    <row r="274" spans="1:8">
      <c r="A274"/>
      <c r="C274"/>
      <c r="D274"/>
      <c r="E274"/>
      <c r="F274"/>
      <c r="G274"/>
      <c r="H274"/>
    </row>
    <row r="275" spans="1:8">
      <c r="A275"/>
      <c r="C275"/>
      <c r="D275"/>
      <c r="E275"/>
      <c r="F275"/>
      <c r="G275"/>
      <c r="H275"/>
    </row>
    <row r="276" spans="1:8">
      <c r="A276"/>
      <c r="C276"/>
      <c r="D276"/>
      <c r="E276"/>
      <c r="F276"/>
      <c r="G276"/>
      <c r="H276"/>
    </row>
  </sheetData>
  <mergeCells count="37">
    <mergeCell ref="B236:C236"/>
    <mergeCell ref="A247:B247"/>
    <mergeCell ref="C247:D247"/>
    <mergeCell ref="A248:I248"/>
    <mergeCell ref="G225:J225"/>
    <mergeCell ref="D226:D227"/>
    <mergeCell ref="E226:F226"/>
    <mergeCell ref="G226:G227"/>
    <mergeCell ref="H226:J226"/>
    <mergeCell ref="B222:C222"/>
    <mergeCell ref="A225:A227"/>
    <mergeCell ref="B225:B227"/>
    <mergeCell ref="C225:C227"/>
    <mergeCell ref="D225:F225"/>
    <mergeCell ref="A213:A215"/>
    <mergeCell ref="B213:B215"/>
    <mergeCell ref="C213:C215"/>
    <mergeCell ref="D213:F213"/>
    <mergeCell ref="G213:J213"/>
    <mergeCell ref="D214:D215"/>
    <mergeCell ref="E214:F214"/>
    <mergeCell ref="G214:G215"/>
    <mergeCell ref="H214:J214"/>
    <mergeCell ref="A209:B209"/>
    <mergeCell ref="A2:H2"/>
    <mergeCell ref="A3:F3"/>
    <mergeCell ref="A4:A7"/>
    <mergeCell ref="B4:B7"/>
    <mergeCell ref="C4:C7"/>
    <mergeCell ref="D4:D7"/>
    <mergeCell ref="E4:F5"/>
    <mergeCell ref="G4:H5"/>
    <mergeCell ref="D1:H1"/>
    <mergeCell ref="E6:E7"/>
    <mergeCell ref="F6:F7"/>
    <mergeCell ref="G6:G7"/>
    <mergeCell ref="H6:H7"/>
  </mergeCells>
  <pageMargins left="0" right="0" top="0" bottom="0" header="0" footer="0"/>
  <pageSetup paperSize="9" scale="8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I790"/>
  <sheetViews>
    <sheetView topLeftCell="B1" workbookViewId="0">
      <selection activeCell="AK5" sqref="AK5"/>
    </sheetView>
  </sheetViews>
  <sheetFormatPr defaultRowHeight="15"/>
  <cols>
    <col min="1" max="1" width="1.28515625" hidden="1" customWidth="1"/>
    <col min="2" max="2" width="14.5703125" customWidth="1"/>
    <col min="3" max="3" width="20.7109375" customWidth="1"/>
    <col min="7" max="7" width="13.140625" customWidth="1"/>
    <col min="8" max="9" width="9.140625" hidden="1" customWidth="1"/>
    <col min="10" max="10" width="5" hidden="1" customWidth="1"/>
    <col min="11" max="11" width="9.140625" style="426"/>
    <col min="12" max="12" width="9.140625" hidden="1" customWidth="1"/>
    <col min="14" max="14" width="4.28515625" hidden="1" customWidth="1"/>
    <col min="15" max="20" width="9.140625" hidden="1" customWidth="1"/>
    <col min="21" max="21" width="3.85546875" hidden="1" customWidth="1"/>
    <col min="22" max="25" width="9.140625" hidden="1" customWidth="1"/>
    <col min="26" max="26" width="5.42578125" customWidth="1"/>
    <col min="27" max="27" width="3" hidden="1" customWidth="1"/>
    <col min="28" max="28" width="9.140625" hidden="1" customWidth="1"/>
    <col min="29" max="29" width="13.28515625" customWidth="1"/>
    <col min="30" max="30" width="1.42578125" hidden="1" customWidth="1"/>
    <col min="31" max="31" width="4.28515625" customWidth="1"/>
    <col min="32" max="32" width="13.7109375" customWidth="1"/>
    <col min="33" max="33" width="6.140625" hidden="1" customWidth="1"/>
    <col min="34" max="35" width="9.140625" hidden="1" customWidth="1"/>
  </cols>
  <sheetData>
    <row r="1" spans="1:35" ht="0.75" customHeight="1"/>
    <row r="2" spans="1:35" ht="0.75" customHeight="1"/>
    <row r="3" spans="1:35" ht="0.75" customHeight="1"/>
    <row r="4" spans="1:35" ht="54.75" customHeight="1">
      <c r="K4" s="1296" t="s">
        <v>4096</v>
      </c>
      <c r="L4" s="1296"/>
      <c r="M4" s="1296"/>
      <c r="N4" s="1296"/>
      <c r="O4" s="1296"/>
      <c r="P4" s="1296"/>
      <c r="Q4" s="1296"/>
      <c r="R4" s="1296"/>
      <c r="S4" s="1296"/>
      <c r="T4" s="1296"/>
      <c r="U4" s="1296"/>
      <c r="V4" s="1296"/>
      <c r="W4" s="1296"/>
      <c r="X4" s="1296"/>
      <c r="Y4" s="1296"/>
      <c r="Z4" s="1296"/>
      <c r="AA4" s="1296"/>
      <c r="AB4" s="1296"/>
      <c r="AC4" s="1296"/>
      <c r="AD4" s="1296"/>
      <c r="AE4" s="1296"/>
      <c r="AF4" s="1296"/>
    </row>
    <row r="5" spans="1:35" s="605" customFormat="1" ht="54.75" customHeight="1">
      <c r="B5" s="1294" t="s">
        <v>2154</v>
      </c>
      <c r="C5" s="1294"/>
      <c r="D5" s="1294"/>
      <c r="E5" s="1294"/>
      <c r="F5" s="1294"/>
      <c r="G5" s="1294"/>
      <c r="H5" s="1294"/>
      <c r="I5" s="1294"/>
      <c r="J5" s="1294"/>
      <c r="K5" s="1294"/>
      <c r="L5" s="1294"/>
      <c r="M5" s="1294"/>
      <c r="N5" s="930"/>
      <c r="O5" s="930"/>
      <c r="P5" s="930"/>
      <c r="Q5" s="930"/>
      <c r="R5" s="930"/>
      <c r="S5" s="930"/>
      <c r="T5" s="930"/>
      <c r="U5" s="930"/>
      <c r="V5" s="930"/>
      <c r="W5" s="930"/>
      <c r="X5" s="930"/>
      <c r="Y5" s="930"/>
      <c r="Z5" s="1295" t="s">
        <v>3781</v>
      </c>
      <c r="AA5" s="1295"/>
      <c r="AB5" s="1295"/>
      <c r="AC5" s="1295"/>
      <c r="AD5" s="1295"/>
      <c r="AE5" s="1295"/>
      <c r="AF5" s="1295"/>
      <c r="AG5" s="1295"/>
      <c r="AH5" s="1295"/>
    </row>
    <row r="6" spans="1:35" ht="22.5" customHeight="1">
      <c r="A6" s="606"/>
      <c r="B6" s="926"/>
      <c r="C6" s="1293" t="s">
        <v>2155</v>
      </c>
      <c r="D6" s="1292"/>
      <c r="E6" s="1292"/>
      <c r="F6" s="1292"/>
      <c r="G6" s="1292"/>
      <c r="H6" s="1292"/>
      <c r="I6" s="1292"/>
      <c r="J6" s="1292"/>
      <c r="K6" s="1331" t="s">
        <v>2156</v>
      </c>
      <c r="L6" s="1332"/>
      <c r="M6" s="1324" t="s">
        <v>2157</v>
      </c>
      <c r="N6" s="1326"/>
      <c r="O6" s="1326"/>
      <c r="P6" s="1326"/>
      <c r="Q6" s="1326"/>
      <c r="R6" s="1326"/>
      <c r="S6" s="1326"/>
      <c r="T6" s="1326"/>
      <c r="U6" s="1326"/>
      <c r="V6" s="1326"/>
      <c r="W6" s="1326"/>
      <c r="X6" s="1326"/>
      <c r="Y6" s="1325"/>
      <c r="Z6" s="1324" t="s">
        <v>2059</v>
      </c>
      <c r="AA6" s="1326"/>
      <c r="AB6" s="1326"/>
      <c r="AC6" s="1326"/>
      <c r="AD6" s="1325"/>
      <c r="AE6" s="1328" t="s">
        <v>2158</v>
      </c>
      <c r="AF6" s="1329"/>
      <c r="AG6" s="1329"/>
      <c r="AH6" s="1329"/>
      <c r="AI6" s="1330"/>
    </row>
    <row r="7" spans="1:35" ht="21" customHeight="1">
      <c r="A7" s="607"/>
      <c r="B7" s="925"/>
      <c r="C7" s="1291"/>
      <c r="D7" s="1292"/>
      <c r="E7" s="1292"/>
      <c r="F7" s="1292"/>
      <c r="G7" s="1292"/>
      <c r="H7" s="1292"/>
      <c r="I7" s="1292"/>
      <c r="J7" s="1292"/>
      <c r="K7" s="1328" t="s">
        <v>2159</v>
      </c>
      <c r="L7" s="1330"/>
      <c r="M7" s="1324" t="s">
        <v>2160</v>
      </c>
      <c r="N7" s="1326"/>
      <c r="O7" s="1326"/>
      <c r="P7" s="1326"/>
      <c r="Q7" s="1326"/>
      <c r="R7" s="1326"/>
      <c r="S7" s="1326"/>
      <c r="T7" s="1325"/>
      <c r="U7" s="1324"/>
      <c r="V7" s="1326"/>
      <c r="W7" s="1326"/>
      <c r="X7" s="1326"/>
      <c r="Y7" s="1325"/>
      <c r="Z7" s="1324" t="s">
        <v>2161</v>
      </c>
      <c r="AA7" s="1326"/>
      <c r="AB7" s="1325"/>
      <c r="AC7" s="1324" t="s">
        <v>2162</v>
      </c>
      <c r="AD7" s="1325"/>
      <c r="AE7" s="925" t="s">
        <v>2161</v>
      </c>
      <c r="AF7" s="1324" t="s">
        <v>2162</v>
      </c>
      <c r="AG7" s="1326"/>
      <c r="AH7" s="1326"/>
      <c r="AI7" s="1325"/>
    </row>
    <row r="8" spans="1:35" ht="12" customHeight="1">
      <c r="A8" s="608"/>
      <c r="B8" s="925"/>
      <c r="C8" s="1291">
        <v>2</v>
      </c>
      <c r="D8" s="1292"/>
      <c r="E8" s="1292"/>
      <c r="F8" s="1292"/>
      <c r="G8" s="1292"/>
      <c r="H8" s="1292"/>
      <c r="I8" s="1292"/>
      <c r="J8" s="1292"/>
      <c r="K8" s="1324">
        <v>3</v>
      </c>
      <c r="L8" s="1325"/>
      <c r="M8" s="1324">
        <v>4</v>
      </c>
      <c r="N8" s="1326"/>
      <c r="O8" s="1326"/>
      <c r="P8" s="1326"/>
      <c r="Q8" s="1326"/>
      <c r="R8" s="1326"/>
      <c r="S8" s="1326"/>
      <c r="T8" s="1325"/>
      <c r="U8" s="1324"/>
      <c r="V8" s="1326"/>
      <c r="W8" s="1326"/>
      <c r="X8" s="1326"/>
      <c r="Y8" s="1325"/>
      <c r="Z8" s="1324">
        <v>7</v>
      </c>
      <c r="AA8" s="1326"/>
      <c r="AB8" s="1325"/>
      <c r="AC8" s="1324">
        <v>8</v>
      </c>
      <c r="AD8" s="1325"/>
      <c r="AE8" s="925">
        <v>9</v>
      </c>
      <c r="AF8" s="1324">
        <v>10</v>
      </c>
      <c r="AG8" s="1326"/>
      <c r="AH8" s="1326"/>
      <c r="AI8" s="1325"/>
    </row>
    <row r="9" spans="1:35" ht="14.25" customHeight="1">
      <c r="A9" s="427"/>
      <c r="B9" s="928">
        <v>1</v>
      </c>
      <c r="C9" s="1016" t="s">
        <v>2170</v>
      </c>
      <c r="D9" s="1017"/>
      <c r="E9" s="1017"/>
      <c r="F9" s="1017"/>
      <c r="G9" s="1017"/>
      <c r="H9" s="1017"/>
      <c r="I9" s="1017"/>
      <c r="J9" s="1018"/>
      <c r="K9" s="1318" t="s">
        <v>2164</v>
      </c>
      <c r="L9" s="1319"/>
      <c r="M9" s="1318" t="s">
        <v>2171</v>
      </c>
      <c r="N9" s="1320"/>
      <c r="O9" s="1320"/>
      <c r="P9" s="1320"/>
      <c r="Q9" s="1320"/>
      <c r="R9" s="1320"/>
      <c r="S9" s="1320"/>
      <c r="T9" s="1319"/>
      <c r="U9" s="1315"/>
      <c r="V9" s="1316"/>
      <c r="W9" s="1316"/>
      <c r="X9" s="1316"/>
      <c r="Y9" s="1317"/>
      <c r="Z9" s="1321">
        <v>1</v>
      </c>
      <c r="AA9" s="1322"/>
      <c r="AB9" s="1323"/>
      <c r="AC9" s="1315">
        <v>110000</v>
      </c>
      <c r="AD9" s="1317"/>
      <c r="AE9" s="924">
        <v>1</v>
      </c>
      <c r="AF9" s="1315">
        <v>110000</v>
      </c>
      <c r="AG9" s="1316"/>
      <c r="AH9" s="1316"/>
      <c r="AI9" s="1317"/>
    </row>
    <row r="10" spans="1:35" ht="14.25" customHeight="1">
      <c r="A10" s="428"/>
      <c r="B10" s="928">
        <v>2</v>
      </c>
      <c r="C10" s="1016" t="s">
        <v>2172</v>
      </c>
      <c r="D10" s="1017"/>
      <c r="E10" s="1017"/>
      <c r="F10" s="1017"/>
      <c r="G10" s="1017"/>
      <c r="H10" s="1017"/>
      <c r="I10" s="1017"/>
      <c r="J10" s="1018"/>
      <c r="K10" s="1318" t="s">
        <v>2164</v>
      </c>
      <c r="L10" s="1319"/>
      <c r="M10" s="1318" t="s">
        <v>2173</v>
      </c>
      <c r="N10" s="1320"/>
      <c r="O10" s="1320"/>
      <c r="P10" s="1320"/>
      <c r="Q10" s="1320"/>
      <c r="R10" s="1320"/>
      <c r="S10" s="1320"/>
      <c r="T10" s="1319"/>
      <c r="U10" s="1315"/>
      <c r="V10" s="1316"/>
      <c r="W10" s="1316"/>
      <c r="X10" s="1316"/>
      <c r="Y10" s="1317"/>
      <c r="Z10" s="1321">
        <v>1</v>
      </c>
      <c r="AA10" s="1322"/>
      <c r="AB10" s="1323"/>
      <c r="AC10" s="1315">
        <v>49900</v>
      </c>
      <c r="AD10" s="1317"/>
      <c r="AE10" s="924">
        <v>1</v>
      </c>
      <c r="AF10" s="1315">
        <v>49900</v>
      </c>
      <c r="AG10" s="1316"/>
      <c r="AH10" s="1316"/>
      <c r="AI10" s="1317"/>
    </row>
    <row r="11" spans="1:35" ht="14.25" customHeight="1">
      <c r="A11" s="428"/>
      <c r="B11" s="928">
        <v>3</v>
      </c>
      <c r="C11" s="1016" t="s">
        <v>2174</v>
      </c>
      <c r="D11" s="1017"/>
      <c r="E11" s="1017"/>
      <c r="F11" s="1017"/>
      <c r="G11" s="1017"/>
      <c r="H11" s="1017"/>
      <c r="I11" s="1017"/>
      <c r="J11" s="1018"/>
      <c r="K11" s="1318" t="s">
        <v>2164</v>
      </c>
      <c r="L11" s="1319"/>
      <c r="M11" s="1318" t="s">
        <v>2175</v>
      </c>
      <c r="N11" s="1320"/>
      <c r="O11" s="1320"/>
      <c r="P11" s="1320"/>
      <c r="Q11" s="1320"/>
      <c r="R11" s="1320"/>
      <c r="S11" s="1320"/>
      <c r="T11" s="1319"/>
      <c r="U11" s="1315"/>
      <c r="V11" s="1316"/>
      <c r="W11" s="1316"/>
      <c r="X11" s="1316"/>
      <c r="Y11" s="1317"/>
      <c r="Z11" s="1321">
        <v>1</v>
      </c>
      <c r="AA11" s="1322"/>
      <c r="AB11" s="1323"/>
      <c r="AC11" s="1315">
        <v>29900</v>
      </c>
      <c r="AD11" s="1317"/>
      <c r="AE11" s="924">
        <v>1</v>
      </c>
      <c r="AF11" s="1315">
        <v>29900</v>
      </c>
      <c r="AG11" s="1316"/>
      <c r="AH11" s="1316"/>
      <c r="AI11" s="1317"/>
    </row>
    <row r="12" spans="1:35" ht="27" customHeight="1">
      <c r="A12" s="428"/>
      <c r="B12" s="928">
        <v>4</v>
      </c>
      <c r="C12" s="1016" t="s">
        <v>2176</v>
      </c>
      <c r="D12" s="1017"/>
      <c r="E12" s="1017"/>
      <c r="F12" s="1017"/>
      <c r="G12" s="1017"/>
      <c r="H12" s="1017"/>
      <c r="I12" s="1017"/>
      <c r="J12" s="1018"/>
      <c r="K12" s="1318" t="s">
        <v>2177</v>
      </c>
      <c r="L12" s="1319"/>
      <c r="M12" s="1318" t="s">
        <v>2178</v>
      </c>
      <c r="N12" s="1320"/>
      <c r="O12" s="1320"/>
      <c r="P12" s="1320"/>
      <c r="Q12" s="1320"/>
      <c r="R12" s="1320"/>
      <c r="S12" s="1320"/>
      <c r="T12" s="1319"/>
      <c r="U12" s="1315"/>
      <c r="V12" s="1316"/>
      <c r="W12" s="1316"/>
      <c r="X12" s="1316"/>
      <c r="Y12" s="1317"/>
      <c r="Z12" s="1321">
        <v>1</v>
      </c>
      <c r="AA12" s="1322"/>
      <c r="AB12" s="1323"/>
      <c r="AC12" s="1315">
        <v>75000</v>
      </c>
      <c r="AD12" s="1317"/>
      <c r="AE12" s="924">
        <v>1</v>
      </c>
      <c r="AF12" s="1315">
        <v>75000</v>
      </c>
      <c r="AG12" s="1316"/>
      <c r="AH12" s="1316"/>
      <c r="AI12" s="1317"/>
    </row>
    <row r="13" spans="1:35" ht="26.25" customHeight="1">
      <c r="A13" s="428"/>
      <c r="B13" s="928">
        <v>5</v>
      </c>
      <c r="C13" s="1016" t="s">
        <v>2179</v>
      </c>
      <c r="D13" s="1017"/>
      <c r="E13" s="1017"/>
      <c r="F13" s="1017"/>
      <c r="G13" s="1017"/>
      <c r="H13" s="1017"/>
      <c r="I13" s="1017"/>
      <c r="J13" s="1018"/>
      <c r="K13" s="1318" t="s">
        <v>2177</v>
      </c>
      <c r="L13" s="1319"/>
      <c r="M13" s="1318" t="s">
        <v>2180</v>
      </c>
      <c r="N13" s="1320"/>
      <c r="O13" s="1320"/>
      <c r="P13" s="1320"/>
      <c r="Q13" s="1320"/>
      <c r="R13" s="1320"/>
      <c r="S13" s="1320"/>
      <c r="T13" s="1319"/>
      <c r="U13" s="1315"/>
      <c r="V13" s="1316"/>
      <c r="W13" s="1316"/>
      <c r="X13" s="1316"/>
      <c r="Y13" s="1317"/>
      <c r="Z13" s="1321">
        <v>1</v>
      </c>
      <c r="AA13" s="1322"/>
      <c r="AB13" s="1323"/>
      <c r="AC13" s="1315">
        <v>60000</v>
      </c>
      <c r="AD13" s="1317"/>
      <c r="AE13" s="924">
        <v>1</v>
      </c>
      <c r="AF13" s="1315">
        <v>60000</v>
      </c>
      <c r="AG13" s="1316"/>
      <c r="AH13" s="1316"/>
      <c r="AI13" s="1317"/>
    </row>
    <row r="14" spans="1:35" ht="14.25" customHeight="1">
      <c r="A14" s="428"/>
      <c r="B14" s="928">
        <v>6</v>
      </c>
      <c r="C14" s="1016" t="s">
        <v>2181</v>
      </c>
      <c r="D14" s="1017"/>
      <c r="E14" s="1017"/>
      <c r="F14" s="1017"/>
      <c r="G14" s="1017"/>
      <c r="H14" s="1017"/>
      <c r="I14" s="1017"/>
      <c r="J14" s="1018"/>
      <c r="K14" s="1318" t="s">
        <v>2177</v>
      </c>
      <c r="L14" s="1319"/>
      <c r="M14" s="1318" t="s">
        <v>2182</v>
      </c>
      <c r="N14" s="1320"/>
      <c r="O14" s="1320"/>
      <c r="P14" s="1320"/>
      <c r="Q14" s="1320"/>
      <c r="R14" s="1320"/>
      <c r="S14" s="1320"/>
      <c r="T14" s="1319"/>
      <c r="U14" s="1315"/>
      <c r="V14" s="1316"/>
      <c r="W14" s="1316"/>
      <c r="X14" s="1316"/>
      <c r="Y14" s="1317"/>
      <c r="Z14" s="1321">
        <v>1</v>
      </c>
      <c r="AA14" s="1322"/>
      <c r="AB14" s="1323"/>
      <c r="AC14" s="1315">
        <v>70000</v>
      </c>
      <c r="AD14" s="1317"/>
      <c r="AE14" s="924">
        <v>1</v>
      </c>
      <c r="AF14" s="1315">
        <v>70000</v>
      </c>
      <c r="AG14" s="1316"/>
      <c r="AH14" s="1316"/>
      <c r="AI14" s="1317"/>
    </row>
    <row r="15" spans="1:35" ht="14.25" customHeight="1">
      <c r="A15" s="428"/>
      <c r="B15" s="928">
        <v>7</v>
      </c>
      <c r="C15" s="1016" t="s">
        <v>2183</v>
      </c>
      <c r="D15" s="1017"/>
      <c r="E15" s="1017"/>
      <c r="F15" s="1017"/>
      <c r="G15" s="1017"/>
      <c r="H15" s="1017"/>
      <c r="I15" s="1017"/>
      <c r="J15" s="1018"/>
      <c r="K15" s="1318" t="s">
        <v>2177</v>
      </c>
      <c r="L15" s="1319"/>
      <c r="M15" s="1318" t="s">
        <v>2184</v>
      </c>
      <c r="N15" s="1320"/>
      <c r="O15" s="1320"/>
      <c r="P15" s="1320"/>
      <c r="Q15" s="1320"/>
      <c r="R15" s="1320"/>
      <c r="S15" s="1320"/>
      <c r="T15" s="1319"/>
      <c r="U15" s="1315"/>
      <c r="V15" s="1316"/>
      <c r="W15" s="1316"/>
      <c r="X15" s="1316"/>
      <c r="Y15" s="1317"/>
      <c r="Z15" s="1321">
        <v>1</v>
      </c>
      <c r="AA15" s="1322"/>
      <c r="AB15" s="1323"/>
      <c r="AC15" s="1315">
        <v>60000</v>
      </c>
      <c r="AD15" s="1317"/>
      <c r="AE15" s="924">
        <v>1</v>
      </c>
      <c r="AF15" s="1315">
        <v>60000</v>
      </c>
      <c r="AG15" s="1316"/>
      <c r="AH15" s="1316"/>
      <c r="AI15" s="1317"/>
    </row>
    <row r="16" spans="1:35" ht="14.25" customHeight="1">
      <c r="A16" s="428"/>
      <c r="B16" s="928">
        <v>8</v>
      </c>
      <c r="C16" s="1016" t="s">
        <v>2185</v>
      </c>
      <c r="D16" s="1017"/>
      <c r="E16" s="1017"/>
      <c r="F16" s="1017"/>
      <c r="G16" s="1017"/>
      <c r="H16" s="1017"/>
      <c r="I16" s="1017"/>
      <c r="J16" s="1018"/>
      <c r="K16" s="1318" t="s">
        <v>2164</v>
      </c>
      <c r="L16" s="1319"/>
      <c r="M16" s="1318" t="s">
        <v>2186</v>
      </c>
      <c r="N16" s="1320"/>
      <c r="O16" s="1320"/>
      <c r="P16" s="1320"/>
      <c r="Q16" s="1320"/>
      <c r="R16" s="1320"/>
      <c r="S16" s="1320"/>
      <c r="T16" s="1319"/>
      <c r="U16" s="1315"/>
      <c r="V16" s="1316"/>
      <c r="W16" s="1316"/>
      <c r="X16" s="1316"/>
      <c r="Y16" s="1317"/>
      <c r="Z16" s="1321">
        <v>1</v>
      </c>
      <c r="AA16" s="1322"/>
      <c r="AB16" s="1323"/>
      <c r="AC16" s="1315">
        <v>35500</v>
      </c>
      <c r="AD16" s="1317"/>
      <c r="AE16" s="924">
        <v>1</v>
      </c>
      <c r="AF16" s="1315">
        <v>35500</v>
      </c>
      <c r="AG16" s="1316"/>
      <c r="AH16" s="1316"/>
      <c r="AI16" s="1317"/>
    </row>
    <row r="17" spans="1:35" ht="14.25" customHeight="1">
      <c r="A17" s="428"/>
      <c r="B17" s="928">
        <v>9</v>
      </c>
      <c r="C17" s="1016" t="s">
        <v>2168</v>
      </c>
      <c r="D17" s="1017"/>
      <c r="E17" s="1017"/>
      <c r="F17" s="1017"/>
      <c r="G17" s="1017"/>
      <c r="H17" s="1017"/>
      <c r="I17" s="1017"/>
      <c r="J17" s="1018"/>
      <c r="K17" s="1318" t="s">
        <v>2164</v>
      </c>
      <c r="L17" s="1319"/>
      <c r="M17" s="1318" t="s">
        <v>2187</v>
      </c>
      <c r="N17" s="1320"/>
      <c r="O17" s="1320"/>
      <c r="P17" s="1320"/>
      <c r="Q17" s="1320"/>
      <c r="R17" s="1320"/>
      <c r="S17" s="1320"/>
      <c r="T17" s="1319"/>
      <c r="U17" s="1315"/>
      <c r="V17" s="1316"/>
      <c r="W17" s="1316"/>
      <c r="X17" s="1316"/>
      <c r="Y17" s="1317"/>
      <c r="Z17" s="1321">
        <v>1</v>
      </c>
      <c r="AA17" s="1322"/>
      <c r="AB17" s="1323"/>
      <c r="AC17" s="1315">
        <v>8488</v>
      </c>
      <c r="AD17" s="1317"/>
      <c r="AE17" s="924">
        <v>1</v>
      </c>
      <c r="AF17" s="1315">
        <v>8488</v>
      </c>
      <c r="AG17" s="1316"/>
      <c r="AH17" s="1316"/>
      <c r="AI17" s="1317"/>
    </row>
    <row r="18" spans="1:35" ht="14.25" customHeight="1">
      <c r="A18" s="428"/>
      <c r="B18" s="928">
        <v>10</v>
      </c>
      <c r="C18" s="1016" t="s">
        <v>2188</v>
      </c>
      <c r="D18" s="1017"/>
      <c r="E18" s="1017"/>
      <c r="F18" s="1017"/>
      <c r="G18" s="1017"/>
      <c r="H18" s="1017"/>
      <c r="I18" s="1017"/>
      <c r="J18" s="1018"/>
      <c r="K18" s="1318"/>
      <c r="L18" s="1319"/>
      <c r="M18" s="1318" t="s">
        <v>2189</v>
      </c>
      <c r="N18" s="1320"/>
      <c r="O18" s="1320"/>
      <c r="P18" s="1320"/>
      <c r="Q18" s="1320"/>
      <c r="R18" s="1320"/>
      <c r="S18" s="1320"/>
      <c r="T18" s="1319"/>
      <c r="U18" s="1315"/>
      <c r="V18" s="1316"/>
      <c r="W18" s="1316"/>
      <c r="X18" s="1316"/>
      <c r="Y18" s="1317"/>
      <c r="Z18" s="1321">
        <v>1</v>
      </c>
      <c r="AA18" s="1322"/>
      <c r="AB18" s="1323"/>
      <c r="AC18" s="1315">
        <v>190</v>
      </c>
      <c r="AD18" s="1317"/>
      <c r="AE18" s="924">
        <v>1</v>
      </c>
      <c r="AF18" s="1315">
        <v>190</v>
      </c>
      <c r="AG18" s="1316"/>
      <c r="AH18" s="1316"/>
      <c r="AI18" s="1317"/>
    </row>
    <row r="19" spans="1:35" ht="14.25" customHeight="1">
      <c r="A19" s="428"/>
      <c r="B19" s="928">
        <v>11</v>
      </c>
      <c r="C19" s="1016" t="s">
        <v>2190</v>
      </c>
      <c r="D19" s="1017"/>
      <c r="E19" s="1017"/>
      <c r="F19" s="1017"/>
      <c r="G19" s="1017"/>
      <c r="H19" s="1017"/>
      <c r="I19" s="1017"/>
      <c r="J19" s="1018"/>
      <c r="K19" s="1318" t="s">
        <v>2191</v>
      </c>
      <c r="L19" s="1319"/>
      <c r="M19" s="1318" t="s">
        <v>2192</v>
      </c>
      <c r="N19" s="1320"/>
      <c r="O19" s="1320"/>
      <c r="P19" s="1320"/>
      <c r="Q19" s="1320"/>
      <c r="R19" s="1320"/>
      <c r="S19" s="1320"/>
      <c r="T19" s="1319"/>
      <c r="U19" s="1315"/>
      <c r="V19" s="1316"/>
      <c r="W19" s="1316"/>
      <c r="X19" s="1316"/>
      <c r="Y19" s="1317"/>
      <c r="Z19" s="1321">
        <v>1</v>
      </c>
      <c r="AA19" s="1322"/>
      <c r="AB19" s="1323"/>
      <c r="AC19" s="1315">
        <v>45000</v>
      </c>
      <c r="AD19" s="1317"/>
      <c r="AE19" s="924">
        <v>1</v>
      </c>
      <c r="AF19" s="1315">
        <v>45000</v>
      </c>
      <c r="AG19" s="1316"/>
      <c r="AH19" s="1316"/>
      <c r="AI19" s="1317"/>
    </row>
    <row r="20" spans="1:35" ht="14.25" customHeight="1">
      <c r="A20" s="428"/>
      <c r="B20" s="928">
        <v>12</v>
      </c>
      <c r="C20" s="1016" t="s">
        <v>2190</v>
      </c>
      <c r="D20" s="1017"/>
      <c r="E20" s="1017"/>
      <c r="F20" s="1017"/>
      <c r="G20" s="1017"/>
      <c r="H20" s="1017"/>
      <c r="I20" s="1017"/>
      <c r="J20" s="1018"/>
      <c r="K20" s="1318" t="s">
        <v>2191</v>
      </c>
      <c r="L20" s="1319"/>
      <c r="M20" s="1318" t="s">
        <v>2193</v>
      </c>
      <c r="N20" s="1320"/>
      <c r="O20" s="1320"/>
      <c r="P20" s="1320"/>
      <c r="Q20" s="1320"/>
      <c r="R20" s="1320"/>
      <c r="S20" s="1320"/>
      <c r="T20" s="1319"/>
      <c r="U20" s="1315"/>
      <c r="V20" s="1316"/>
      <c r="W20" s="1316"/>
      <c r="X20" s="1316"/>
      <c r="Y20" s="1317"/>
      <c r="Z20" s="1321">
        <v>1</v>
      </c>
      <c r="AA20" s="1322"/>
      <c r="AB20" s="1323"/>
      <c r="AC20" s="1315">
        <v>45000</v>
      </c>
      <c r="AD20" s="1317"/>
      <c r="AE20" s="924">
        <v>1</v>
      </c>
      <c r="AF20" s="1315">
        <v>45000</v>
      </c>
      <c r="AG20" s="1316"/>
      <c r="AH20" s="1316"/>
      <c r="AI20" s="1317"/>
    </row>
    <row r="21" spans="1:35" ht="15" customHeight="1">
      <c r="A21" s="428"/>
      <c r="B21" s="928">
        <v>13</v>
      </c>
      <c r="C21" s="1016" t="s">
        <v>2194</v>
      </c>
      <c r="D21" s="1017"/>
      <c r="E21" s="1017"/>
      <c r="F21" s="1017"/>
      <c r="G21" s="1017"/>
      <c r="H21" s="1017"/>
      <c r="I21" s="1017"/>
      <c r="J21" s="1018"/>
      <c r="K21" s="1318"/>
      <c r="L21" s="1319"/>
      <c r="M21" s="1318" t="s">
        <v>2195</v>
      </c>
      <c r="N21" s="1320"/>
      <c r="O21" s="1320"/>
      <c r="P21" s="1320"/>
      <c r="Q21" s="1320"/>
      <c r="R21" s="1320"/>
      <c r="S21" s="1320"/>
      <c r="T21" s="1319"/>
      <c r="U21" s="1315"/>
      <c r="V21" s="1316"/>
      <c r="W21" s="1316"/>
      <c r="X21" s="1316"/>
      <c r="Y21" s="1317"/>
      <c r="Z21" s="1321">
        <v>1</v>
      </c>
      <c r="AA21" s="1322"/>
      <c r="AB21" s="1323"/>
      <c r="AC21" s="1315">
        <v>25200</v>
      </c>
      <c r="AD21" s="1317"/>
      <c r="AE21" s="924">
        <v>1</v>
      </c>
      <c r="AF21" s="1315">
        <v>25200</v>
      </c>
      <c r="AG21" s="1316"/>
      <c r="AH21" s="1316"/>
      <c r="AI21" s="1317"/>
    </row>
    <row r="22" spans="1:35" ht="14.25" customHeight="1">
      <c r="A22" s="428"/>
      <c r="B22" s="928">
        <v>14</v>
      </c>
      <c r="C22" s="1016" t="s">
        <v>2196</v>
      </c>
      <c r="D22" s="1017"/>
      <c r="E22" s="1017"/>
      <c r="F22" s="1017"/>
      <c r="G22" s="1017"/>
      <c r="H22" s="1017"/>
      <c r="I22" s="1017"/>
      <c r="J22" s="1018"/>
      <c r="K22" s="1318"/>
      <c r="L22" s="1319"/>
      <c r="M22" s="1318" t="s">
        <v>2197</v>
      </c>
      <c r="N22" s="1320"/>
      <c r="O22" s="1320"/>
      <c r="P22" s="1320"/>
      <c r="Q22" s="1320"/>
      <c r="R22" s="1320"/>
      <c r="S22" s="1320"/>
      <c r="T22" s="1319"/>
      <c r="U22" s="1315"/>
      <c r="V22" s="1316"/>
      <c r="W22" s="1316"/>
      <c r="X22" s="1316"/>
      <c r="Y22" s="1317"/>
      <c r="Z22" s="1321">
        <v>1</v>
      </c>
      <c r="AA22" s="1322"/>
      <c r="AB22" s="1323"/>
      <c r="AC22" s="1315">
        <v>58000</v>
      </c>
      <c r="AD22" s="1317"/>
      <c r="AE22" s="924">
        <v>1</v>
      </c>
      <c r="AF22" s="1315">
        <v>58000</v>
      </c>
      <c r="AG22" s="1316"/>
      <c r="AH22" s="1316"/>
      <c r="AI22" s="1317"/>
    </row>
    <row r="23" spans="1:35" ht="14.25" customHeight="1">
      <c r="A23" s="428"/>
      <c r="B23" s="928">
        <v>15</v>
      </c>
      <c r="C23" s="1016" t="s">
        <v>2198</v>
      </c>
      <c r="D23" s="1017"/>
      <c r="E23" s="1017"/>
      <c r="F23" s="1017"/>
      <c r="G23" s="1017"/>
      <c r="H23" s="1017"/>
      <c r="I23" s="1017"/>
      <c r="J23" s="1018"/>
      <c r="K23" s="1318" t="s">
        <v>2164</v>
      </c>
      <c r="L23" s="1319"/>
      <c r="M23" s="1318" t="s">
        <v>2199</v>
      </c>
      <c r="N23" s="1320"/>
      <c r="O23" s="1320"/>
      <c r="P23" s="1320"/>
      <c r="Q23" s="1320"/>
      <c r="R23" s="1320"/>
      <c r="S23" s="1320"/>
      <c r="T23" s="1319"/>
      <c r="U23" s="1315"/>
      <c r="V23" s="1316"/>
      <c r="W23" s="1316"/>
      <c r="X23" s="1316"/>
      <c r="Y23" s="1317"/>
      <c r="Z23" s="1321">
        <v>1</v>
      </c>
      <c r="AA23" s="1322"/>
      <c r="AB23" s="1323"/>
      <c r="AC23" s="1315">
        <v>27000</v>
      </c>
      <c r="AD23" s="1317"/>
      <c r="AE23" s="924">
        <v>1</v>
      </c>
      <c r="AF23" s="1315">
        <v>27000</v>
      </c>
      <c r="AG23" s="1316"/>
      <c r="AH23" s="1316"/>
      <c r="AI23" s="1317"/>
    </row>
    <row r="24" spans="1:35" ht="14.25" customHeight="1">
      <c r="A24" s="428"/>
      <c r="B24" s="928">
        <v>16</v>
      </c>
      <c r="C24" s="1016" t="s">
        <v>2163</v>
      </c>
      <c r="D24" s="1017"/>
      <c r="E24" s="1017"/>
      <c r="F24" s="1017"/>
      <c r="G24" s="1017"/>
      <c r="H24" s="1017"/>
      <c r="I24" s="1017"/>
      <c r="J24" s="1018"/>
      <c r="K24" s="1318" t="s">
        <v>2164</v>
      </c>
      <c r="L24" s="1319"/>
      <c r="M24" s="1318" t="s">
        <v>2200</v>
      </c>
      <c r="N24" s="1320"/>
      <c r="O24" s="1320"/>
      <c r="P24" s="1320"/>
      <c r="Q24" s="1320"/>
      <c r="R24" s="1320"/>
      <c r="S24" s="1320"/>
      <c r="T24" s="1319"/>
      <c r="U24" s="1315"/>
      <c r="V24" s="1316"/>
      <c r="W24" s="1316"/>
      <c r="X24" s="1316"/>
      <c r="Y24" s="1317"/>
      <c r="Z24" s="1321">
        <v>1</v>
      </c>
      <c r="AA24" s="1322"/>
      <c r="AB24" s="1323"/>
      <c r="AC24" s="1315">
        <v>35500</v>
      </c>
      <c r="AD24" s="1317"/>
      <c r="AE24" s="924">
        <v>1</v>
      </c>
      <c r="AF24" s="1315">
        <v>35500</v>
      </c>
      <c r="AG24" s="1316"/>
      <c r="AH24" s="1316"/>
      <c r="AI24" s="1317"/>
    </row>
    <row r="25" spans="1:35" ht="26.25" customHeight="1">
      <c r="A25" s="428"/>
      <c r="B25" s="928">
        <v>17</v>
      </c>
      <c r="C25" s="1016" t="s">
        <v>2201</v>
      </c>
      <c r="D25" s="1017"/>
      <c r="E25" s="1017"/>
      <c r="F25" s="1017"/>
      <c r="G25" s="1017"/>
      <c r="H25" s="1017"/>
      <c r="I25" s="1017"/>
      <c r="J25" s="1018"/>
      <c r="K25" s="1318" t="s">
        <v>2164</v>
      </c>
      <c r="L25" s="1319"/>
      <c r="M25" s="1318" t="s">
        <v>2202</v>
      </c>
      <c r="N25" s="1320"/>
      <c r="O25" s="1320"/>
      <c r="P25" s="1320"/>
      <c r="Q25" s="1320"/>
      <c r="R25" s="1320"/>
      <c r="S25" s="1320"/>
      <c r="T25" s="1319"/>
      <c r="U25" s="1315"/>
      <c r="V25" s="1316"/>
      <c r="W25" s="1316"/>
      <c r="X25" s="1316"/>
      <c r="Y25" s="1317"/>
      <c r="Z25" s="1321">
        <v>1</v>
      </c>
      <c r="AA25" s="1322"/>
      <c r="AB25" s="1323"/>
      <c r="AC25" s="1315">
        <v>44500</v>
      </c>
      <c r="AD25" s="1317"/>
      <c r="AE25" s="924">
        <v>1</v>
      </c>
      <c r="AF25" s="1315">
        <v>44500</v>
      </c>
      <c r="AG25" s="1316"/>
      <c r="AH25" s="1316"/>
      <c r="AI25" s="1317"/>
    </row>
    <row r="26" spans="1:35" ht="14.25" customHeight="1">
      <c r="A26" s="428"/>
      <c r="B26" s="928">
        <v>18</v>
      </c>
      <c r="C26" s="1016" t="s">
        <v>2168</v>
      </c>
      <c r="D26" s="1017"/>
      <c r="E26" s="1017"/>
      <c r="F26" s="1017"/>
      <c r="G26" s="1017"/>
      <c r="H26" s="1017"/>
      <c r="I26" s="1017"/>
      <c r="J26" s="1018"/>
      <c r="K26" s="1318" t="s">
        <v>2164</v>
      </c>
      <c r="L26" s="1319"/>
      <c r="M26" s="1318" t="s">
        <v>2203</v>
      </c>
      <c r="N26" s="1320"/>
      <c r="O26" s="1320"/>
      <c r="P26" s="1320"/>
      <c r="Q26" s="1320"/>
      <c r="R26" s="1320"/>
      <c r="S26" s="1320"/>
      <c r="T26" s="1319"/>
      <c r="U26" s="1315"/>
      <c r="V26" s="1316"/>
      <c r="W26" s="1316"/>
      <c r="X26" s="1316"/>
      <c r="Y26" s="1317"/>
      <c r="Z26" s="1321">
        <v>1</v>
      </c>
      <c r="AA26" s="1322"/>
      <c r="AB26" s="1323"/>
      <c r="AC26" s="1315">
        <v>8488</v>
      </c>
      <c r="AD26" s="1317"/>
      <c r="AE26" s="924">
        <v>1</v>
      </c>
      <c r="AF26" s="1315">
        <v>8488</v>
      </c>
      <c r="AG26" s="1316"/>
      <c r="AH26" s="1316"/>
      <c r="AI26" s="1317"/>
    </row>
    <row r="27" spans="1:35" ht="14.25" customHeight="1">
      <c r="A27" s="428"/>
      <c r="B27" s="928">
        <v>19</v>
      </c>
      <c r="C27" s="1016" t="s">
        <v>2204</v>
      </c>
      <c r="D27" s="1017"/>
      <c r="E27" s="1017"/>
      <c r="F27" s="1017"/>
      <c r="G27" s="1017"/>
      <c r="H27" s="1017"/>
      <c r="I27" s="1017"/>
      <c r="J27" s="1018"/>
      <c r="K27" s="1318" t="s">
        <v>2205</v>
      </c>
      <c r="L27" s="1319"/>
      <c r="M27" s="1318" t="s">
        <v>2206</v>
      </c>
      <c r="N27" s="1320"/>
      <c r="O27" s="1320"/>
      <c r="P27" s="1320"/>
      <c r="Q27" s="1320"/>
      <c r="R27" s="1320"/>
      <c r="S27" s="1320"/>
      <c r="T27" s="1319"/>
      <c r="U27" s="1315"/>
      <c r="V27" s="1316"/>
      <c r="W27" s="1316"/>
      <c r="X27" s="1316"/>
      <c r="Y27" s="1317"/>
      <c r="Z27" s="1321">
        <v>1</v>
      </c>
      <c r="AA27" s="1322"/>
      <c r="AB27" s="1323"/>
      <c r="AC27" s="1315">
        <v>1534</v>
      </c>
      <c r="AD27" s="1317"/>
      <c r="AE27" s="924">
        <v>1</v>
      </c>
      <c r="AF27" s="1315">
        <v>1534</v>
      </c>
      <c r="AG27" s="1316"/>
      <c r="AH27" s="1316"/>
      <c r="AI27" s="1317"/>
    </row>
    <row r="28" spans="1:35" ht="14.25" customHeight="1">
      <c r="A28" s="428"/>
      <c r="B28" s="928">
        <v>20</v>
      </c>
      <c r="C28" s="1016" t="s">
        <v>2204</v>
      </c>
      <c r="D28" s="1017"/>
      <c r="E28" s="1017"/>
      <c r="F28" s="1017"/>
      <c r="G28" s="1017"/>
      <c r="H28" s="1017"/>
      <c r="I28" s="1017"/>
      <c r="J28" s="1018"/>
      <c r="K28" s="1318" t="s">
        <v>2205</v>
      </c>
      <c r="L28" s="1319"/>
      <c r="M28" s="1318" t="s">
        <v>2207</v>
      </c>
      <c r="N28" s="1320"/>
      <c r="O28" s="1320"/>
      <c r="P28" s="1320"/>
      <c r="Q28" s="1320"/>
      <c r="R28" s="1320"/>
      <c r="S28" s="1320"/>
      <c r="T28" s="1319"/>
      <c r="U28" s="1315"/>
      <c r="V28" s="1316"/>
      <c r="W28" s="1316"/>
      <c r="X28" s="1316"/>
      <c r="Y28" s="1317"/>
      <c r="Z28" s="1321">
        <v>1</v>
      </c>
      <c r="AA28" s="1322"/>
      <c r="AB28" s="1323"/>
      <c r="AC28" s="1315">
        <v>1534</v>
      </c>
      <c r="AD28" s="1317"/>
      <c r="AE28" s="924">
        <v>1</v>
      </c>
      <c r="AF28" s="1315">
        <v>1534</v>
      </c>
      <c r="AG28" s="1316"/>
      <c r="AH28" s="1316"/>
      <c r="AI28" s="1317"/>
    </row>
    <row r="29" spans="1:35" ht="14.25" customHeight="1">
      <c r="A29" s="428"/>
      <c r="B29" s="928">
        <v>21</v>
      </c>
      <c r="C29" s="1016" t="s">
        <v>2204</v>
      </c>
      <c r="D29" s="1017"/>
      <c r="E29" s="1017"/>
      <c r="F29" s="1017"/>
      <c r="G29" s="1017"/>
      <c r="H29" s="1017"/>
      <c r="I29" s="1017"/>
      <c r="J29" s="1018"/>
      <c r="K29" s="1318" t="s">
        <v>2205</v>
      </c>
      <c r="L29" s="1319"/>
      <c r="M29" s="1318" t="s">
        <v>2208</v>
      </c>
      <c r="N29" s="1320"/>
      <c r="O29" s="1320"/>
      <c r="P29" s="1320"/>
      <c r="Q29" s="1320"/>
      <c r="R29" s="1320"/>
      <c r="S29" s="1320"/>
      <c r="T29" s="1319"/>
      <c r="U29" s="1315"/>
      <c r="V29" s="1316"/>
      <c r="W29" s="1316"/>
      <c r="X29" s="1316"/>
      <c r="Y29" s="1317"/>
      <c r="Z29" s="1321">
        <v>1</v>
      </c>
      <c r="AA29" s="1322"/>
      <c r="AB29" s="1323"/>
      <c r="AC29" s="1315">
        <v>1534</v>
      </c>
      <c r="AD29" s="1317"/>
      <c r="AE29" s="924">
        <v>1</v>
      </c>
      <c r="AF29" s="1315">
        <v>1534</v>
      </c>
      <c r="AG29" s="1316"/>
      <c r="AH29" s="1316"/>
      <c r="AI29" s="1317"/>
    </row>
    <row r="30" spans="1:35" ht="15" customHeight="1">
      <c r="A30" s="428"/>
      <c r="B30" s="928">
        <v>22</v>
      </c>
      <c r="C30" s="1016" t="s">
        <v>2204</v>
      </c>
      <c r="D30" s="1017"/>
      <c r="E30" s="1017"/>
      <c r="F30" s="1017"/>
      <c r="G30" s="1017"/>
      <c r="H30" s="1017"/>
      <c r="I30" s="1017"/>
      <c r="J30" s="1018"/>
      <c r="K30" s="1318" t="s">
        <v>2205</v>
      </c>
      <c r="L30" s="1319"/>
      <c r="M30" s="1318" t="s">
        <v>2209</v>
      </c>
      <c r="N30" s="1320"/>
      <c r="O30" s="1320"/>
      <c r="P30" s="1320"/>
      <c r="Q30" s="1320"/>
      <c r="R30" s="1320"/>
      <c r="S30" s="1320"/>
      <c r="T30" s="1319"/>
      <c r="U30" s="1315"/>
      <c r="V30" s="1316"/>
      <c r="W30" s="1316"/>
      <c r="X30" s="1316"/>
      <c r="Y30" s="1317"/>
      <c r="Z30" s="1321">
        <v>1</v>
      </c>
      <c r="AA30" s="1322"/>
      <c r="AB30" s="1323"/>
      <c r="AC30" s="1315">
        <v>1534</v>
      </c>
      <c r="AD30" s="1317"/>
      <c r="AE30" s="924">
        <v>1</v>
      </c>
      <c r="AF30" s="1315">
        <v>1534</v>
      </c>
      <c r="AG30" s="1316"/>
      <c r="AH30" s="1316"/>
      <c r="AI30" s="1317"/>
    </row>
    <row r="31" spans="1:35" ht="14.25" customHeight="1">
      <c r="A31" s="428"/>
      <c r="B31" s="928">
        <v>23</v>
      </c>
      <c r="C31" s="1016" t="s">
        <v>2210</v>
      </c>
      <c r="D31" s="1017"/>
      <c r="E31" s="1017"/>
      <c r="F31" s="1017"/>
      <c r="G31" s="1017"/>
      <c r="H31" s="1017"/>
      <c r="I31" s="1017"/>
      <c r="J31" s="1018"/>
      <c r="K31" s="1318" t="s">
        <v>2205</v>
      </c>
      <c r="L31" s="1319"/>
      <c r="M31" s="1318" t="s">
        <v>2211</v>
      </c>
      <c r="N31" s="1320"/>
      <c r="O31" s="1320"/>
      <c r="P31" s="1320"/>
      <c r="Q31" s="1320"/>
      <c r="R31" s="1320"/>
      <c r="S31" s="1320"/>
      <c r="T31" s="1319"/>
      <c r="U31" s="1315"/>
      <c r="V31" s="1316"/>
      <c r="W31" s="1316"/>
      <c r="X31" s="1316"/>
      <c r="Y31" s="1317"/>
      <c r="Z31" s="1321">
        <v>1</v>
      </c>
      <c r="AA31" s="1322"/>
      <c r="AB31" s="1323"/>
      <c r="AC31" s="1315">
        <v>135</v>
      </c>
      <c r="AD31" s="1317"/>
      <c r="AE31" s="924">
        <v>1</v>
      </c>
      <c r="AF31" s="1315">
        <v>135</v>
      </c>
      <c r="AG31" s="1316"/>
      <c r="AH31" s="1316"/>
      <c r="AI31" s="1317"/>
    </row>
    <row r="32" spans="1:35" ht="14.25" customHeight="1">
      <c r="A32" s="428"/>
      <c r="B32" s="928">
        <v>24</v>
      </c>
      <c r="C32" s="1016" t="s">
        <v>2212</v>
      </c>
      <c r="D32" s="1017"/>
      <c r="E32" s="1017"/>
      <c r="F32" s="1017"/>
      <c r="G32" s="1017"/>
      <c r="H32" s="1017"/>
      <c r="I32" s="1017"/>
      <c r="J32" s="1018"/>
      <c r="K32" s="1318"/>
      <c r="L32" s="1319"/>
      <c r="M32" s="1318" t="s">
        <v>2213</v>
      </c>
      <c r="N32" s="1320"/>
      <c r="O32" s="1320"/>
      <c r="P32" s="1320"/>
      <c r="Q32" s="1320"/>
      <c r="R32" s="1320"/>
      <c r="S32" s="1320"/>
      <c r="T32" s="1319"/>
      <c r="U32" s="1315"/>
      <c r="V32" s="1316"/>
      <c r="W32" s="1316"/>
      <c r="X32" s="1316"/>
      <c r="Y32" s="1317"/>
      <c r="Z32" s="1321">
        <v>1</v>
      </c>
      <c r="AA32" s="1322"/>
      <c r="AB32" s="1323"/>
      <c r="AC32" s="1315">
        <v>10000</v>
      </c>
      <c r="AD32" s="1317"/>
      <c r="AE32" s="924">
        <v>1</v>
      </c>
      <c r="AF32" s="1315">
        <v>10000</v>
      </c>
      <c r="AG32" s="1316"/>
      <c r="AH32" s="1316"/>
      <c r="AI32" s="1317"/>
    </row>
    <row r="33" spans="1:35" ht="14.25" customHeight="1">
      <c r="A33" s="428"/>
      <c r="B33" s="928">
        <v>25</v>
      </c>
      <c r="C33" s="1016" t="s">
        <v>2214</v>
      </c>
      <c r="D33" s="1017"/>
      <c r="E33" s="1017"/>
      <c r="F33" s="1017"/>
      <c r="G33" s="1017"/>
      <c r="H33" s="1017"/>
      <c r="I33" s="1017"/>
      <c r="J33" s="1018"/>
      <c r="K33" s="1318"/>
      <c r="L33" s="1319"/>
      <c r="M33" s="1318" t="s">
        <v>2215</v>
      </c>
      <c r="N33" s="1320"/>
      <c r="O33" s="1320"/>
      <c r="P33" s="1320"/>
      <c r="Q33" s="1320"/>
      <c r="R33" s="1320"/>
      <c r="S33" s="1320"/>
      <c r="T33" s="1319"/>
      <c r="U33" s="1315"/>
      <c r="V33" s="1316"/>
      <c r="W33" s="1316"/>
      <c r="X33" s="1316"/>
      <c r="Y33" s="1317"/>
      <c r="Z33" s="1321">
        <v>1</v>
      </c>
      <c r="AA33" s="1322"/>
      <c r="AB33" s="1323"/>
      <c r="AC33" s="1315">
        <v>4500</v>
      </c>
      <c r="AD33" s="1317"/>
      <c r="AE33" s="924">
        <v>1</v>
      </c>
      <c r="AF33" s="1315">
        <v>4500</v>
      </c>
      <c r="AG33" s="1316"/>
      <c r="AH33" s="1316"/>
      <c r="AI33" s="1317"/>
    </row>
    <row r="34" spans="1:35" ht="14.25" customHeight="1">
      <c r="A34" s="428"/>
      <c r="B34" s="928">
        <v>26</v>
      </c>
      <c r="C34" s="1016" t="s">
        <v>2117</v>
      </c>
      <c r="D34" s="1017"/>
      <c r="E34" s="1017"/>
      <c r="F34" s="1017"/>
      <c r="G34" s="1017"/>
      <c r="H34" s="1017"/>
      <c r="I34" s="1017"/>
      <c r="J34" s="1018"/>
      <c r="K34" s="1318"/>
      <c r="L34" s="1319"/>
      <c r="M34" s="1318" t="s">
        <v>2216</v>
      </c>
      <c r="N34" s="1320"/>
      <c r="O34" s="1320"/>
      <c r="P34" s="1320"/>
      <c r="Q34" s="1320"/>
      <c r="R34" s="1320"/>
      <c r="S34" s="1320"/>
      <c r="T34" s="1319"/>
      <c r="U34" s="1315"/>
      <c r="V34" s="1316"/>
      <c r="W34" s="1316"/>
      <c r="X34" s="1316"/>
      <c r="Y34" s="1317"/>
      <c r="Z34" s="1321">
        <v>1</v>
      </c>
      <c r="AA34" s="1322"/>
      <c r="AB34" s="1323"/>
      <c r="AC34" s="1315">
        <v>9</v>
      </c>
      <c r="AD34" s="1317"/>
      <c r="AE34" s="924">
        <v>1</v>
      </c>
      <c r="AF34" s="1315">
        <v>9</v>
      </c>
      <c r="AG34" s="1316"/>
      <c r="AH34" s="1316"/>
      <c r="AI34" s="1317"/>
    </row>
    <row r="35" spans="1:35" ht="15" customHeight="1">
      <c r="A35" s="428"/>
      <c r="B35" s="928">
        <v>27</v>
      </c>
      <c r="C35" s="1016" t="s">
        <v>2217</v>
      </c>
      <c r="D35" s="1017"/>
      <c r="E35" s="1017"/>
      <c r="F35" s="1017"/>
      <c r="G35" s="1017"/>
      <c r="H35" s="1017"/>
      <c r="I35" s="1017"/>
      <c r="J35" s="1018"/>
      <c r="K35" s="1318"/>
      <c r="L35" s="1319"/>
      <c r="M35" s="1318" t="s">
        <v>2218</v>
      </c>
      <c r="N35" s="1320"/>
      <c r="O35" s="1320"/>
      <c r="P35" s="1320"/>
      <c r="Q35" s="1320"/>
      <c r="R35" s="1320"/>
      <c r="S35" s="1320"/>
      <c r="T35" s="1319"/>
      <c r="U35" s="1315"/>
      <c r="V35" s="1316"/>
      <c r="W35" s="1316"/>
      <c r="X35" s="1316"/>
      <c r="Y35" s="1317"/>
      <c r="Z35" s="1321">
        <v>1</v>
      </c>
      <c r="AA35" s="1322"/>
      <c r="AB35" s="1323"/>
      <c r="AC35" s="1315">
        <v>7500</v>
      </c>
      <c r="AD35" s="1317"/>
      <c r="AE35" s="924">
        <v>1</v>
      </c>
      <c r="AF35" s="1315">
        <v>7500</v>
      </c>
      <c r="AG35" s="1316"/>
      <c r="AH35" s="1316"/>
      <c r="AI35" s="1317"/>
    </row>
    <row r="36" spans="1:35" ht="14.25" customHeight="1">
      <c r="A36" s="428"/>
      <c r="B36" s="928">
        <v>28</v>
      </c>
      <c r="C36" s="1016" t="s">
        <v>2217</v>
      </c>
      <c r="D36" s="1017"/>
      <c r="E36" s="1017"/>
      <c r="F36" s="1017"/>
      <c r="G36" s="1017"/>
      <c r="H36" s="1017"/>
      <c r="I36" s="1017"/>
      <c r="J36" s="1018"/>
      <c r="K36" s="1318"/>
      <c r="L36" s="1319"/>
      <c r="M36" s="1318" t="s">
        <v>2219</v>
      </c>
      <c r="N36" s="1320"/>
      <c r="O36" s="1320"/>
      <c r="P36" s="1320"/>
      <c r="Q36" s="1320"/>
      <c r="R36" s="1320"/>
      <c r="S36" s="1320"/>
      <c r="T36" s="1319"/>
      <c r="U36" s="1315"/>
      <c r="V36" s="1316"/>
      <c r="W36" s="1316"/>
      <c r="X36" s="1316"/>
      <c r="Y36" s="1317"/>
      <c r="Z36" s="1321">
        <v>1</v>
      </c>
      <c r="AA36" s="1322"/>
      <c r="AB36" s="1323"/>
      <c r="AC36" s="1315">
        <v>7500</v>
      </c>
      <c r="AD36" s="1317"/>
      <c r="AE36" s="924">
        <v>1</v>
      </c>
      <c r="AF36" s="1315">
        <v>7500</v>
      </c>
      <c r="AG36" s="1316"/>
      <c r="AH36" s="1316"/>
      <c r="AI36" s="1317"/>
    </row>
    <row r="37" spans="1:35" ht="14.25" customHeight="1">
      <c r="A37" s="428"/>
      <c r="B37" s="928">
        <v>29</v>
      </c>
      <c r="C37" s="1016" t="s">
        <v>2220</v>
      </c>
      <c r="D37" s="1017"/>
      <c r="E37" s="1017"/>
      <c r="F37" s="1017"/>
      <c r="G37" s="1017"/>
      <c r="H37" s="1017"/>
      <c r="I37" s="1017"/>
      <c r="J37" s="1018"/>
      <c r="K37" s="1318"/>
      <c r="L37" s="1319"/>
      <c r="M37" s="1318" t="s">
        <v>2221</v>
      </c>
      <c r="N37" s="1320"/>
      <c r="O37" s="1320"/>
      <c r="P37" s="1320"/>
      <c r="Q37" s="1320"/>
      <c r="R37" s="1320"/>
      <c r="S37" s="1320"/>
      <c r="T37" s="1319"/>
      <c r="U37" s="1315"/>
      <c r="V37" s="1316"/>
      <c r="W37" s="1316"/>
      <c r="X37" s="1316"/>
      <c r="Y37" s="1317"/>
      <c r="Z37" s="1321">
        <v>1</v>
      </c>
      <c r="AA37" s="1322"/>
      <c r="AB37" s="1323"/>
      <c r="AC37" s="1315">
        <v>12000</v>
      </c>
      <c r="AD37" s="1317"/>
      <c r="AE37" s="924">
        <v>1</v>
      </c>
      <c r="AF37" s="1315">
        <v>12000</v>
      </c>
      <c r="AG37" s="1316"/>
      <c r="AH37" s="1316"/>
      <c r="AI37" s="1317"/>
    </row>
    <row r="38" spans="1:35" ht="14.25" customHeight="1">
      <c r="A38" s="428"/>
      <c r="B38" s="928">
        <v>30</v>
      </c>
      <c r="C38" s="1016" t="s">
        <v>2222</v>
      </c>
      <c r="D38" s="1017"/>
      <c r="E38" s="1017"/>
      <c r="F38" s="1017"/>
      <c r="G38" s="1017"/>
      <c r="H38" s="1017"/>
      <c r="I38" s="1017"/>
      <c r="J38" s="1018"/>
      <c r="K38" s="1318"/>
      <c r="L38" s="1319"/>
      <c r="M38" s="1318" t="s">
        <v>2223</v>
      </c>
      <c r="N38" s="1320"/>
      <c r="O38" s="1320"/>
      <c r="P38" s="1320"/>
      <c r="Q38" s="1320"/>
      <c r="R38" s="1320"/>
      <c r="S38" s="1320"/>
      <c r="T38" s="1319"/>
      <c r="U38" s="1315"/>
      <c r="V38" s="1316"/>
      <c r="W38" s="1316"/>
      <c r="X38" s="1316"/>
      <c r="Y38" s="1317"/>
      <c r="Z38" s="1321">
        <v>1</v>
      </c>
      <c r="AA38" s="1322"/>
      <c r="AB38" s="1323"/>
      <c r="AC38" s="1315">
        <v>26000</v>
      </c>
      <c r="AD38" s="1317"/>
      <c r="AE38" s="924">
        <v>1</v>
      </c>
      <c r="AF38" s="1315">
        <v>26000</v>
      </c>
      <c r="AG38" s="1316"/>
      <c r="AH38" s="1316"/>
      <c r="AI38" s="1317"/>
    </row>
    <row r="39" spans="1:35" ht="14.25" customHeight="1">
      <c r="A39" s="428"/>
      <c r="B39" s="928">
        <v>31</v>
      </c>
      <c r="C39" s="1016" t="s">
        <v>2222</v>
      </c>
      <c r="D39" s="1017"/>
      <c r="E39" s="1017"/>
      <c r="F39" s="1017"/>
      <c r="G39" s="1017"/>
      <c r="H39" s="1017"/>
      <c r="I39" s="1017"/>
      <c r="J39" s="1018"/>
      <c r="K39" s="1318"/>
      <c r="L39" s="1319"/>
      <c r="M39" s="1318" t="s">
        <v>2224</v>
      </c>
      <c r="N39" s="1320"/>
      <c r="O39" s="1320"/>
      <c r="P39" s="1320"/>
      <c r="Q39" s="1320"/>
      <c r="R39" s="1320"/>
      <c r="S39" s="1320"/>
      <c r="T39" s="1319"/>
      <c r="U39" s="1315"/>
      <c r="V39" s="1316"/>
      <c r="W39" s="1316"/>
      <c r="X39" s="1316"/>
      <c r="Y39" s="1317"/>
      <c r="Z39" s="1321">
        <v>1</v>
      </c>
      <c r="AA39" s="1322"/>
      <c r="AB39" s="1323"/>
      <c r="AC39" s="1315">
        <v>26000</v>
      </c>
      <c r="AD39" s="1317"/>
      <c r="AE39" s="924">
        <v>1</v>
      </c>
      <c r="AF39" s="1315">
        <v>26000</v>
      </c>
      <c r="AG39" s="1316"/>
      <c r="AH39" s="1316"/>
      <c r="AI39" s="1317"/>
    </row>
    <row r="40" spans="1:35" ht="14.25" customHeight="1">
      <c r="A40" s="428"/>
      <c r="B40" s="928">
        <v>32</v>
      </c>
      <c r="C40" s="1016" t="s">
        <v>2222</v>
      </c>
      <c r="D40" s="1017"/>
      <c r="E40" s="1017"/>
      <c r="F40" s="1017"/>
      <c r="G40" s="1017"/>
      <c r="H40" s="1017"/>
      <c r="I40" s="1017"/>
      <c r="J40" s="1018"/>
      <c r="K40" s="1318"/>
      <c r="L40" s="1319"/>
      <c r="M40" s="1318" t="s">
        <v>2225</v>
      </c>
      <c r="N40" s="1320"/>
      <c r="O40" s="1320"/>
      <c r="P40" s="1320"/>
      <c r="Q40" s="1320"/>
      <c r="R40" s="1320"/>
      <c r="S40" s="1320"/>
      <c r="T40" s="1319"/>
      <c r="U40" s="1315"/>
      <c r="V40" s="1316"/>
      <c r="W40" s="1316"/>
      <c r="X40" s="1316"/>
      <c r="Y40" s="1317"/>
      <c r="Z40" s="1321">
        <v>1</v>
      </c>
      <c r="AA40" s="1322"/>
      <c r="AB40" s="1323"/>
      <c r="AC40" s="1315">
        <v>26000</v>
      </c>
      <c r="AD40" s="1317"/>
      <c r="AE40" s="924">
        <v>1</v>
      </c>
      <c r="AF40" s="1315">
        <v>26000</v>
      </c>
      <c r="AG40" s="1316"/>
      <c r="AH40" s="1316"/>
      <c r="AI40" s="1317"/>
    </row>
    <row r="41" spans="1:35" ht="14.25" customHeight="1">
      <c r="A41" s="428"/>
      <c r="B41" s="928">
        <v>33</v>
      </c>
      <c r="C41" s="1016" t="s">
        <v>2222</v>
      </c>
      <c r="D41" s="1017"/>
      <c r="E41" s="1017"/>
      <c r="F41" s="1017"/>
      <c r="G41" s="1017"/>
      <c r="H41" s="1017"/>
      <c r="I41" s="1017"/>
      <c r="J41" s="1018"/>
      <c r="K41" s="1318"/>
      <c r="L41" s="1319"/>
      <c r="M41" s="1318" t="s">
        <v>2226</v>
      </c>
      <c r="N41" s="1320"/>
      <c r="O41" s="1320"/>
      <c r="P41" s="1320"/>
      <c r="Q41" s="1320"/>
      <c r="R41" s="1320"/>
      <c r="S41" s="1320"/>
      <c r="T41" s="1319"/>
      <c r="U41" s="1315"/>
      <c r="V41" s="1316"/>
      <c r="W41" s="1316"/>
      <c r="X41" s="1316"/>
      <c r="Y41" s="1317"/>
      <c r="Z41" s="1321">
        <v>1</v>
      </c>
      <c r="AA41" s="1322"/>
      <c r="AB41" s="1323"/>
      <c r="AC41" s="1315">
        <v>26000</v>
      </c>
      <c r="AD41" s="1317"/>
      <c r="AE41" s="924">
        <v>1</v>
      </c>
      <c r="AF41" s="1315">
        <v>26000</v>
      </c>
      <c r="AG41" s="1316"/>
      <c r="AH41" s="1316"/>
      <c r="AI41" s="1317"/>
    </row>
    <row r="42" spans="1:35" ht="14.25" customHeight="1">
      <c r="A42" s="428"/>
      <c r="B42" s="928">
        <v>34</v>
      </c>
      <c r="C42" s="1016" t="s">
        <v>2227</v>
      </c>
      <c r="D42" s="1017"/>
      <c r="E42" s="1017"/>
      <c r="F42" s="1017"/>
      <c r="G42" s="1017"/>
      <c r="H42" s="1017"/>
      <c r="I42" s="1017"/>
      <c r="J42" s="1018"/>
      <c r="K42" s="1318"/>
      <c r="L42" s="1319"/>
      <c r="M42" s="1318" t="s">
        <v>2228</v>
      </c>
      <c r="N42" s="1320"/>
      <c r="O42" s="1320"/>
      <c r="P42" s="1320"/>
      <c r="Q42" s="1320"/>
      <c r="R42" s="1320"/>
      <c r="S42" s="1320"/>
      <c r="T42" s="1319"/>
      <c r="U42" s="1315"/>
      <c r="V42" s="1316"/>
      <c r="W42" s="1316"/>
      <c r="X42" s="1316"/>
      <c r="Y42" s="1317"/>
      <c r="Z42" s="1321">
        <v>1</v>
      </c>
      <c r="AA42" s="1322"/>
      <c r="AB42" s="1323"/>
      <c r="AC42" s="1315">
        <v>4500</v>
      </c>
      <c r="AD42" s="1317"/>
      <c r="AE42" s="924">
        <v>1</v>
      </c>
      <c r="AF42" s="1315">
        <v>4500</v>
      </c>
      <c r="AG42" s="1316"/>
      <c r="AH42" s="1316"/>
      <c r="AI42" s="1317"/>
    </row>
    <row r="43" spans="1:35" ht="14.25" customHeight="1">
      <c r="A43" s="428"/>
      <c r="B43" s="928">
        <v>35</v>
      </c>
      <c r="C43" s="1016" t="s">
        <v>2227</v>
      </c>
      <c r="D43" s="1017"/>
      <c r="E43" s="1017"/>
      <c r="F43" s="1017"/>
      <c r="G43" s="1017"/>
      <c r="H43" s="1017"/>
      <c r="I43" s="1017"/>
      <c r="J43" s="1018"/>
      <c r="K43" s="1318"/>
      <c r="L43" s="1319"/>
      <c r="M43" s="1318" t="s">
        <v>2229</v>
      </c>
      <c r="N43" s="1320"/>
      <c r="O43" s="1320"/>
      <c r="P43" s="1320"/>
      <c r="Q43" s="1320"/>
      <c r="R43" s="1320"/>
      <c r="S43" s="1320"/>
      <c r="T43" s="1319"/>
      <c r="U43" s="1315"/>
      <c r="V43" s="1316"/>
      <c r="W43" s="1316"/>
      <c r="X43" s="1316"/>
      <c r="Y43" s="1317"/>
      <c r="Z43" s="1321">
        <v>1</v>
      </c>
      <c r="AA43" s="1322"/>
      <c r="AB43" s="1323"/>
      <c r="AC43" s="1315">
        <v>4500</v>
      </c>
      <c r="AD43" s="1317"/>
      <c r="AE43" s="924">
        <v>1</v>
      </c>
      <c r="AF43" s="1315">
        <v>4500</v>
      </c>
      <c r="AG43" s="1316"/>
      <c r="AH43" s="1316"/>
      <c r="AI43" s="1317"/>
    </row>
    <row r="44" spans="1:35" ht="14.25" customHeight="1">
      <c r="A44" s="428"/>
      <c r="B44" s="928">
        <v>36</v>
      </c>
      <c r="C44" s="1016" t="s">
        <v>2230</v>
      </c>
      <c r="D44" s="1017"/>
      <c r="E44" s="1017"/>
      <c r="F44" s="1017"/>
      <c r="G44" s="1017"/>
      <c r="H44" s="1017"/>
      <c r="I44" s="1017"/>
      <c r="J44" s="1018"/>
      <c r="K44" s="1318"/>
      <c r="L44" s="1319"/>
      <c r="M44" s="1318" t="s">
        <v>2231</v>
      </c>
      <c r="N44" s="1320"/>
      <c r="O44" s="1320"/>
      <c r="P44" s="1320"/>
      <c r="Q44" s="1320"/>
      <c r="R44" s="1320"/>
      <c r="S44" s="1320"/>
      <c r="T44" s="1319"/>
      <c r="U44" s="1315"/>
      <c r="V44" s="1316"/>
      <c r="W44" s="1316"/>
      <c r="X44" s="1316"/>
      <c r="Y44" s="1317"/>
      <c r="Z44" s="1321">
        <v>1</v>
      </c>
      <c r="AA44" s="1322"/>
      <c r="AB44" s="1323"/>
      <c r="AC44" s="1315">
        <v>3000</v>
      </c>
      <c r="AD44" s="1317"/>
      <c r="AE44" s="924">
        <v>1</v>
      </c>
      <c r="AF44" s="1315">
        <v>3000</v>
      </c>
      <c r="AG44" s="1316"/>
      <c r="AH44" s="1316"/>
      <c r="AI44" s="1317"/>
    </row>
    <row r="45" spans="1:35" ht="15" customHeight="1">
      <c r="A45" s="428"/>
      <c r="B45" s="928">
        <v>37</v>
      </c>
      <c r="C45" s="1016" t="s">
        <v>2232</v>
      </c>
      <c r="D45" s="1017"/>
      <c r="E45" s="1017"/>
      <c r="F45" s="1017"/>
      <c r="G45" s="1017"/>
      <c r="H45" s="1017"/>
      <c r="I45" s="1017"/>
      <c r="J45" s="1018"/>
      <c r="K45" s="1318"/>
      <c r="L45" s="1319"/>
      <c r="M45" s="1318" t="s">
        <v>2233</v>
      </c>
      <c r="N45" s="1320"/>
      <c r="O45" s="1320"/>
      <c r="P45" s="1320"/>
      <c r="Q45" s="1320"/>
      <c r="R45" s="1320"/>
      <c r="S45" s="1320"/>
      <c r="T45" s="1319"/>
      <c r="U45" s="1315"/>
      <c r="V45" s="1316"/>
      <c r="W45" s="1316"/>
      <c r="X45" s="1316"/>
      <c r="Y45" s="1317"/>
      <c r="Z45" s="1321">
        <v>1</v>
      </c>
      <c r="AA45" s="1322"/>
      <c r="AB45" s="1323"/>
      <c r="AC45" s="1315">
        <v>2500</v>
      </c>
      <c r="AD45" s="1317"/>
      <c r="AE45" s="924">
        <v>1</v>
      </c>
      <c r="AF45" s="1315">
        <v>2500</v>
      </c>
      <c r="AG45" s="1316"/>
      <c r="AH45" s="1316"/>
      <c r="AI45" s="1317"/>
    </row>
    <row r="46" spans="1:35" ht="14.25" customHeight="1">
      <c r="A46" s="428"/>
      <c r="B46" s="928">
        <v>38</v>
      </c>
      <c r="C46" s="1016" t="s">
        <v>2117</v>
      </c>
      <c r="D46" s="1017"/>
      <c r="E46" s="1017"/>
      <c r="F46" s="1017"/>
      <c r="G46" s="1017"/>
      <c r="H46" s="1017"/>
      <c r="I46" s="1017"/>
      <c r="J46" s="1018"/>
      <c r="K46" s="1318" t="s">
        <v>2234</v>
      </c>
      <c r="L46" s="1319"/>
      <c r="M46" s="1318" t="s">
        <v>2235</v>
      </c>
      <c r="N46" s="1320"/>
      <c r="O46" s="1320"/>
      <c r="P46" s="1320"/>
      <c r="Q46" s="1320"/>
      <c r="R46" s="1320"/>
      <c r="S46" s="1320"/>
      <c r="T46" s="1319"/>
      <c r="U46" s="1315"/>
      <c r="V46" s="1316"/>
      <c r="W46" s="1316"/>
      <c r="X46" s="1316"/>
      <c r="Y46" s="1317"/>
      <c r="Z46" s="1321">
        <v>1</v>
      </c>
      <c r="AA46" s="1322"/>
      <c r="AB46" s="1323"/>
      <c r="AC46" s="1315">
        <v>1200</v>
      </c>
      <c r="AD46" s="1317"/>
      <c r="AE46" s="924">
        <v>1</v>
      </c>
      <c r="AF46" s="1315">
        <v>1200</v>
      </c>
      <c r="AG46" s="1316"/>
      <c r="AH46" s="1316"/>
      <c r="AI46" s="1317"/>
    </row>
    <row r="47" spans="1:35" ht="14.25" customHeight="1">
      <c r="A47" s="428"/>
      <c r="B47" s="928">
        <v>39</v>
      </c>
      <c r="C47" s="1016" t="s">
        <v>2236</v>
      </c>
      <c r="D47" s="1017"/>
      <c r="E47" s="1017"/>
      <c r="F47" s="1017"/>
      <c r="G47" s="1017"/>
      <c r="H47" s="1017"/>
      <c r="I47" s="1017"/>
      <c r="J47" s="1018"/>
      <c r="K47" s="1318" t="s">
        <v>2205</v>
      </c>
      <c r="L47" s="1319"/>
      <c r="M47" s="1318" t="s">
        <v>2237</v>
      </c>
      <c r="N47" s="1320"/>
      <c r="O47" s="1320"/>
      <c r="P47" s="1320"/>
      <c r="Q47" s="1320"/>
      <c r="R47" s="1320"/>
      <c r="S47" s="1320"/>
      <c r="T47" s="1319"/>
      <c r="U47" s="1315"/>
      <c r="V47" s="1316"/>
      <c r="W47" s="1316"/>
      <c r="X47" s="1316"/>
      <c r="Y47" s="1317"/>
      <c r="Z47" s="1321">
        <v>1</v>
      </c>
      <c r="AA47" s="1322"/>
      <c r="AB47" s="1323"/>
      <c r="AC47" s="1315">
        <v>216200</v>
      </c>
      <c r="AD47" s="1317"/>
      <c r="AE47" s="924">
        <v>1</v>
      </c>
      <c r="AF47" s="1315">
        <v>216200</v>
      </c>
      <c r="AG47" s="1316"/>
      <c r="AH47" s="1316"/>
      <c r="AI47" s="1317"/>
    </row>
    <row r="48" spans="1:35" ht="26.25" customHeight="1">
      <c r="A48" s="428"/>
      <c r="B48" s="928">
        <v>40</v>
      </c>
      <c r="C48" s="1016" t="s">
        <v>2238</v>
      </c>
      <c r="D48" s="1017"/>
      <c r="E48" s="1017"/>
      <c r="F48" s="1017"/>
      <c r="G48" s="1017"/>
      <c r="H48" s="1017"/>
      <c r="I48" s="1017"/>
      <c r="J48" s="1018"/>
      <c r="K48" s="1318" t="s">
        <v>2239</v>
      </c>
      <c r="L48" s="1319"/>
      <c r="M48" s="1318" t="s">
        <v>2240</v>
      </c>
      <c r="N48" s="1320"/>
      <c r="O48" s="1320"/>
      <c r="P48" s="1320"/>
      <c r="Q48" s="1320"/>
      <c r="R48" s="1320"/>
      <c r="S48" s="1320"/>
      <c r="T48" s="1319"/>
      <c r="U48" s="1315"/>
      <c r="V48" s="1316"/>
      <c r="W48" s="1316"/>
      <c r="X48" s="1316"/>
      <c r="Y48" s="1317"/>
      <c r="Z48" s="1321">
        <v>1</v>
      </c>
      <c r="AA48" s="1322"/>
      <c r="AB48" s="1323"/>
      <c r="AC48" s="1315">
        <v>398636.13</v>
      </c>
      <c r="AD48" s="1317"/>
      <c r="AE48" s="924">
        <v>1</v>
      </c>
      <c r="AF48" s="1315">
        <v>398636.13</v>
      </c>
      <c r="AG48" s="1316"/>
      <c r="AH48" s="1316"/>
      <c r="AI48" s="1317"/>
    </row>
    <row r="49" spans="1:35" ht="26.25" customHeight="1">
      <c r="A49" s="428"/>
      <c r="B49" s="928">
        <v>41</v>
      </c>
      <c r="C49" s="1016" t="s">
        <v>2238</v>
      </c>
      <c r="D49" s="1017"/>
      <c r="E49" s="1017"/>
      <c r="F49" s="1017"/>
      <c r="G49" s="1017"/>
      <c r="H49" s="1017"/>
      <c r="I49" s="1017"/>
      <c r="J49" s="1018"/>
      <c r="K49" s="1318" t="s">
        <v>2239</v>
      </c>
      <c r="L49" s="1319"/>
      <c r="M49" s="1318" t="s">
        <v>2241</v>
      </c>
      <c r="N49" s="1320"/>
      <c r="O49" s="1320"/>
      <c r="P49" s="1320"/>
      <c r="Q49" s="1320"/>
      <c r="R49" s="1320"/>
      <c r="S49" s="1320"/>
      <c r="T49" s="1319"/>
      <c r="U49" s="1315"/>
      <c r="V49" s="1316"/>
      <c r="W49" s="1316"/>
      <c r="X49" s="1316"/>
      <c r="Y49" s="1317"/>
      <c r="Z49" s="1321">
        <v>1</v>
      </c>
      <c r="AA49" s="1322"/>
      <c r="AB49" s="1323"/>
      <c r="AC49" s="1315">
        <v>398636.13</v>
      </c>
      <c r="AD49" s="1317"/>
      <c r="AE49" s="924">
        <v>1</v>
      </c>
      <c r="AF49" s="1315">
        <v>398636.13</v>
      </c>
      <c r="AG49" s="1316"/>
      <c r="AH49" s="1316"/>
      <c r="AI49" s="1317"/>
    </row>
    <row r="50" spans="1:35" ht="26.25" customHeight="1">
      <c r="A50" s="428"/>
      <c r="B50" s="928">
        <v>42</v>
      </c>
      <c r="C50" s="1016" t="s">
        <v>2238</v>
      </c>
      <c r="D50" s="1017"/>
      <c r="E50" s="1017"/>
      <c r="F50" s="1017"/>
      <c r="G50" s="1017"/>
      <c r="H50" s="1017"/>
      <c r="I50" s="1017"/>
      <c r="J50" s="1018"/>
      <c r="K50" s="1318" t="s">
        <v>2239</v>
      </c>
      <c r="L50" s="1319"/>
      <c r="M50" s="1318" t="s">
        <v>2242</v>
      </c>
      <c r="N50" s="1320"/>
      <c r="O50" s="1320"/>
      <c r="P50" s="1320"/>
      <c r="Q50" s="1320"/>
      <c r="R50" s="1320"/>
      <c r="S50" s="1320"/>
      <c r="T50" s="1319"/>
      <c r="U50" s="1315"/>
      <c r="V50" s="1316"/>
      <c r="W50" s="1316"/>
      <c r="X50" s="1316"/>
      <c r="Y50" s="1317"/>
      <c r="Z50" s="1321">
        <v>1</v>
      </c>
      <c r="AA50" s="1322"/>
      <c r="AB50" s="1323"/>
      <c r="AC50" s="1315">
        <v>398636.13</v>
      </c>
      <c r="AD50" s="1317"/>
      <c r="AE50" s="924">
        <v>1</v>
      </c>
      <c r="AF50" s="1315">
        <v>398636.13</v>
      </c>
      <c r="AG50" s="1316"/>
      <c r="AH50" s="1316"/>
      <c r="AI50" s="1317"/>
    </row>
    <row r="51" spans="1:35" ht="14.25" customHeight="1">
      <c r="A51" s="428"/>
      <c r="B51" s="928">
        <v>43</v>
      </c>
      <c r="C51" s="1016" t="s">
        <v>2243</v>
      </c>
      <c r="D51" s="1017"/>
      <c r="E51" s="1017"/>
      <c r="F51" s="1017"/>
      <c r="G51" s="1017"/>
      <c r="H51" s="1017"/>
      <c r="I51" s="1017"/>
      <c r="J51" s="1018"/>
      <c r="K51" s="1318" t="s">
        <v>2239</v>
      </c>
      <c r="L51" s="1319"/>
      <c r="M51" s="1318" t="s">
        <v>2244</v>
      </c>
      <c r="N51" s="1320"/>
      <c r="O51" s="1320"/>
      <c r="P51" s="1320"/>
      <c r="Q51" s="1320"/>
      <c r="R51" s="1320"/>
      <c r="S51" s="1320"/>
      <c r="T51" s="1319"/>
      <c r="U51" s="1315"/>
      <c r="V51" s="1316"/>
      <c r="W51" s="1316"/>
      <c r="X51" s="1316"/>
      <c r="Y51" s="1317"/>
      <c r="Z51" s="1321">
        <v>1</v>
      </c>
      <c r="AA51" s="1322"/>
      <c r="AB51" s="1323"/>
      <c r="AC51" s="1315">
        <v>3324341.61</v>
      </c>
      <c r="AD51" s="1317"/>
      <c r="AE51" s="924">
        <v>1</v>
      </c>
      <c r="AF51" s="1315">
        <v>3324341.61</v>
      </c>
      <c r="AG51" s="1316"/>
      <c r="AH51" s="1316"/>
      <c r="AI51" s="1317"/>
    </row>
    <row r="52" spans="1:35" ht="14.25" customHeight="1">
      <c r="A52" s="428"/>
      <c r="B52" s="928">
        <v>44</v>
      </c>
      <c r="C52" s="1016" t="s">
        <v>2245</v>
      </c>
      <c r="D52" s="1017"/>
      <c r="E52" s="1017"/>
      <c r="F52" s="1017"/>
      <c r="G52" s="1017"/>
      <c r="H52" s="1017"/>
      <c r="I52" s="1017"/>
      <c r="J52" s="1018"/>
      <c r="K52" s="1318"/>
      <c r="L52" s="1319"/>
      <c r="M52" s="1318" t="s">
        <v>2246</v>
      </c>
      <c r="N52" s="1320"/>
      <c r="O52" s="1320"/>
      <c r="P52" s="1320"/>
      <c r="Q52" s="1320"/>
      <c r="R52" s="1320"/>
      <c r="S52" s="1320"/>
      <c r="T52" s="1319"/>
      <c r="U52" s="1315"/>
      <c r="V52" s="1316"/>
      <c r="W52" s="1316"/>
      <c r="X52" s="1316"/>
      <c r="Y52" s="1317"/>
      <c r="Z52" s="1321">
        <v>1</v>
      </c>
      <c r="AA52" s="1322"/>
      <c r="AB52" s="1323"/>
      <c r="AC52" s="1315">
        <v>540000</v>
      </c>
      <c r="AD52" s="1317"/>
      <c r="AE52" s="924">
        <v>1</v>
      </c>
      <c r="AF52" s="1315">
        <v>540000</v>
      </c>
      <c r="AG52" s="1316"/>
      <c r="AH52" s="1316"/>
      <c r="AI52" s="1317"/>
    </row>
    <row r="53" spans="1:35" ht="15" customHeight="1">
      <c r="A53" s="428"/>
      <c r="B53" s="928">
        <v>45</v>
      </c>
      <c r="C53" s="1016" t="s">
        <v>2247</v>
      </c>
      <c r="D53" s="1017"/>
      <c r="E53" s="1017"/>
      <c r="F53" s="1017"/>
      <c r="G53" s="1017"/>
      <c r="H53" s="1017"/>
      <c r="I53" s="1017"/>
      <c r="J53" s="1018"/>
      <c r="K53" s="1318"/>
      <c r="L53" s="1319"/>
      <c r="M53" s="1318" t="s">
        <v>2248</v>
      </c>
      <c r="N53" s="1320"/>
      <c r="O53" s="1320"/>
      <c r="P53" s="1320"/>
      <c r="Q53" s="1320"/>
      <c r="R53" s="1320"/>
      <c r="S53" s="1320"/>
      <c r="T53" s="1319"/>
      <c r="U53" s="1315"/>
      <c r="V53" s="1316"/>
      <c r="W53" s="1316"/>
      <c r="X53" s="1316"/>
      <c r="Y53" s="1317"/>
      <c r="Z53" s="1321">
        <v>1</v>
      </c>
      <c r="AA53" s="1322"/>
      <c r="AB53" s="1323"/>
      <c r="AC53" s="1315">
        <v>456000</v>
      </c>
      <c r="AD53" s="1317"/>
      <c r="AE53" s="924">
        <v>1</v>
      </c>
      <c r="AF53" s="1315">
        <v>456000</v>
      </c>
      <c r="AG53" s="1316"/>
      <c r="AH53" s="1316"/>
      <c r="AI53" s="1317"/>
    </row>
    <row r="54" spans="1:35" ht="26.25" customHeight="1">
      <c r="A54" s="428"/>
      <c r="B54" s="928">
        <v>46</v>
      </c>
      <c r="C54" s="1016" t="s">
        <v>2249</v>
      </c>
      <c r="D54" s="1017"/>
      <c r="E54" s="1017"/>
      <c r="F54" s="1017"/>
      <c r="G54" s="1017"/>
      <c r="H54" s="1017"/>
      <c r="I54" s="1017"/>
      <c r="J54" s="1018"/>
      <c r="K54" s="1318"/>
      <c r="L54" s="1319"/>
      <c r="M54" s="1318" t="s">
        <v>2250</v>
      </c>
      <c r="N54" s="1320"/>
      <c r="O54" s="1320"/>
      <c r="P54" s="1320"/>
      <c r="Q54" s="1320"/>
      <c r="R54" s="1320"/>
      <c r="S54" s="1320"/>
      <c r="T54" s="1319"/>
      <c r="U54" s="1315"/>
      <c r="V54" s="1316"/>
      <c r="W54" s="1316"/>
      <c r="X54" s="1316"/>
      <c r="Y54" s="1317"/>
      <c r="Z54" s="1321">
        <v>1</v>
      </c>
      <c r="AA54" s="1322"/>
      <c r="AB54" s="1323"/>
      <c r="AC54" s="1315">
        <v>98333.3</v>
      </c>
      <c r="AD54" s="1317"/>
      <c r="AE54" s="924">
        <v>1</v>
      </c>
      <c r="AF54" s="1315">
        <v>98333.3</v>
      </c>
      <c r="AG54" s="1316"/>
      <c r="AH54" s="1316"/>
      <c r="AI54" s="1317"/>
    </row>
    <row r="55" spans="1:35" ht="26.25" customHeight="1">
      <c r="A55" s="428"/>
      <c r="B55" s="928">
        <v>47</v>
      </c>
      <c r="C55" s="1016" t="s">
        <v>2249</v>
      </c>
      <c r="D55" s="1017"/>
      <c r="E55" s="1017"/>
      <c r="F55" s="1017"/>
      <c r="G55" s="1017"/>
      <c r="H55" s="1017"/>
      <c r="I55" s="1017"/>
      <c r="J55" s="1018"/>
      <c r="K55" s="1318"/>
      <c r="L55" s="1319"/>
      <c r="M55" s="1318" t="s">
        <v>2251</v>
      </c>
      <c r="N55" s="1320"/>
      <c r="O55" s="1320"/>
      <c r="P55" s="1320"/>
      <c r="Q55" s="1320"/>
      <c r="R55" s="1320"/>
      <c r="S55" s="1320"/>
      <c r="T55" s="1319"/>
      <c r="U55" s="1315"/>
      <c r="V55" s="1316"/>
      <c r="W55" s="1316"/>
      <c r="X55" s="1316"/>
      <c r="Y55" s="1317"/>
      <c r="Z55" s="1321">
        <v>1</v>
      </c>
      <c r="AA55" s="1322"/>
      <c r="AB55" s="1323"/>
      <c r="AC55" s="1315">
        <v>98333.3</v>
      </c>
      <c r="AD55" s="1317"/>
      <c r="AE55" s="924">
        <v>1</v>
      </c>
      <c r="AF55" s="1315">
        <v>98333.3</v>
      </c>
      <c r="AG55" s="1316"/>
      <c r="AH55" s="1316"/>
      <c r="AI55" s="1317"/>
    </row>
    <row r="56" spans="1:35" ht="26.25" customHeight="1">
      <c r="A56" s="428"/>
      <c r="B56" s="928">
        <v>48</v>
      </c>
      <c r="C56" s="1016" t="s">
        <v>2249</v>
      </c>
      <c r="D56" s="1017"/>
      <c r="E56" s="1017"/>
      <c r="F56" s="1017"/>
      <c r="G56" s="1017"/>
      <c r="H56" s="1017"/>
      <c r="I56" s="1017"/>
      <c r="J56" s="1018"/>
      <c r="K56" s="1318"/>
      <c r="L56" s="1319"/>
      <c r="M56" s="1318" t="s">
        <v>2252</v>
      </c>
      <c r="N56" s="1320"/>
      <c r="O56" s="1320"/>
      <c r="P56" s="1320"/>
      <c r="Q56" s="1320"/>
      <c r="R56" s="1320"/>
      <c r="S56" s="1320"/>
      <c r="T56" s="1319"/>
      <c r="U56" s="1315"/>
      <c r="V56" s="1316"/>
      <c r="W56" s="1316"/>
      <c r="X56" s="1316"/>
      <c r="Y56" s="1317"/>
      <c r="Z56" s="1321">
        <v>1</v>
      </c>
      <c r="AA56" s="1322"/>
      <c r="AB56" s="1323"/>
      <c r="AC56" s="1315">
        <v>98333.3</v>
      </c>
      <c r="AD56" s="1317"/>
      <c r="AE56" s="924">
        <v>1</v>
      </c>
      <c r="AF56" s="1315">
        <v>98333.3</v>
      </c>
      <c r="AG56" s="1316"/>
      <c r="AH56" s="1316"/>
      <c r="AI56" s="1317"/>
    </row>
    <row r="57" spans="1:35" ht="38.25" customHeight="1">
      <c r="A57" s="428"/>
      <c r="B57" s="928">
        <v>49</v>
      </c>
      <c r="C57" s="1016" t="s">
        <v>2253</v>
      </c>
      <c r="D57" s="1017"/>
      <c r="E57" s="1017"/>
      <c r="F57" s="1017"/>
      <c r="G57" s="1017"/>
      <c r="H57" s="1017"/>
      <c r="I57" s="1017"/>
      <c r="J57" s="1018"/>
      <c r="K57" s="1318"/>
      <c r="L57" s="1319"/>
      <c r="M57" s="1318" t="s">
        <v>2254</v>
      </c>
      <c r="N57" s="1320"/>
      <c r="O57" s="1320"/>
      <c r="P57" s="1320"/>
      <c r="Q57" s="1320"/>
      <c r="R57" s="1320"/>
      <c r="S57" s="1320"/>
      <c r="T57" s="1319"/>
      <c r="U57" s="1315"/>
      <c r="V57" s="1316"/>
      <c r="W57" s="1316"/>
      <c r="X57" s="1316"/>
      <c r="Y57" s="1317"/>
      <c r="Z57" s="1321">
        <v>1</v>
      </c>
      <c r="AA57" s="1322"/>
      <c r="AB57" s="1323"/>
      <c r="AC57" s="1315">
        <v>218000</v>
      </c>
      <c r="AD57" s="1317"/>
      <c r="AE57" s="924">
        <v>1</v>
      </c>
      <c r="AF57" s="1315">
        <v>218000</v>
      </c>
      <c r="AG57" s="1316"/>
      <c r="AH57" s="1316"/>
      <c r="AI57" s="1317"/>
    </row>
    <row r="58" spans="1:35" ht="27" customHeight="1">
      <c r="A58" s="428"/>
      <c r="B58" s="928">
        <v>50</v>
      </c>
      <c r="C58" s="1016" t="s">
        <v>2255</v>
      </c>
      <c r="D58" s="1017"/>
      <c r="E58" s="1017"/>
      <c r="F58" s="1017"/>
      <c r="G58" s="1017"/>
      <c r="H58" s="1017"/>
      <c r="I58" s="1017"/>
      <c r="J58" s="1018"/>
      <c r="K58" s="1318"/>
      <c r="L58" s="1319"/>
      <c r="M58" s="1318" t="s">
        <v>2256</v>
      </c>
      <c r="N58" s="1320"/>
      <c r="O58" s="1320"/>
      <c r="P58" s="1320"/>
      <c r="Q58" s="1320"/>
      <c r="R58" s="1320"/>
      <c r="S58" s="1320"/>
      <c r="T58" s="1319"/>
      <c r="U58" s="1315"/>
      <c r="V58" s="1316"/>
      <c r="W58" s="1316"/>
      <c r="X58" s="1316"/>
      <c r="Y58" s="1317"/>
      <c r="Z58" s="1321">
        <v>1</v>
      </c>
      <c r="AA58" s="1322"/>
      <c r="AB58" s="1323"/>
      <c r="AC58" s="1315">
        <v>218000</v>
      </c>
      <c r="AD58" s="1317"/>
      <c r="AE58" s="924">
        <v>1</v>
      </c>
      <c r="AF58" s="1315">
        <v>218000</v>
      </c>
      <c r="AG58" s="1316"/>
      <c r="AH58" s="1316"/>
      <c r="AI58" s="1317"/>
    </row>
    <row r="59" spans="1:35" ht="26.25" customHeight="1">
      <c r="A59" s="428"/>
      <c r="B59" s="928">
        <v>51</v>
      </c>
      <c r="C59" s="1016" t="s">
        <v>2257</v>
      </c>
      <c r="D59" s="1017"/>
      <c r="E59" s="1017"/>
      <c r="F59" s="1017"/>
      <c r="G59" s="1017"/>
      <c r="H59" s="1017"/>
      <c r="I59" s="1017"/>
      <c r="J59" s="1018"/>
      <c r="K59" s="1318"/>
      <c r="L59" s="1319"/>
      <c r="M59" s="1318" t="s">
        <v>2258</v>
      </c>
      <c r="N59" s="1320"/>
      <c r="O59" s="1320"/>
      <c r="P59" s="1320"/>
      <c r="Q59" s="1320"/>
      <c r="R59" s="1320"/>
      <c r="S59" s="1320"/>
      <c r="T59" s="1319"/>
      <c r="U59" s="1315"/>
      <c r="V59" s="1316"/>
      <c r="W59" s="1316"/>
      <c r="X59" s="1316"/>
      <c r="Y59" s="1317"/>
      <c r="Z59" s="1321">
        <v>1</v>
      </c>
      <c r="AA59" s="1322"/>
      <c r="AB59" s="1323"/>
      <c r="AC59" s="1315">
        <v>140000</v>
      </c>
      <c r="AD59" s="1317"/>
      <c r="AE59" s="924">
        <v>1</v>
      </c>
      <c r="AF59" s="1315">
        <v>140000</v>
      </c>
      <c r="AG59" s="1316"/>
      <c r="AH59" s="1316"/>
      <c r="AI59" s="1317"/>
    </row>
    <row r="60" spans="1:35" ht="14.25" customHeight="1">
      <c r="A60" s="428"/>
      <c r="B60" s="928">
        <v>52</v>
      </c>
      <c r="C60" s="1016" t="s">
        <v>2259</v>
      </c>
      <c r="D60" s="1017"/>
      <c r="E60" s="1017"/>
      <c r="F60" s="1017"/>
      <c r="G60" s="1017"/>
      <c r="H60" s="1017"/>
      <c r="I60" s="1017"/>
      <c r="J60" s="1018"/>
      <c r="K60" s="1318"/>
      <c r="L60" s="1319"/>
      <c r="M60" s="1318" t="s">
        <v>2260</v>
      </c>
      <c r="N60" s="1320"/>
      <c r="O60" s="1320"/>
      <c r="P60" s="1320"/>
      <c r="Q60" s="1320"/>
      <c r="R60" s="1320"/>
      <c r="S60" s="1320"/>
      <c r="T60" s="1319"/>
      <c r="U60" s="1315"/>
      <c r="V60" s="1316"/>
      <c r="W60" s="1316"/>
      <c r="X60" s="1316"/>
      <c r="Y60" s="1317"/>
      <c r="Z60" s="1321">
        <v>1</v>
      </c>
      <c r="AA60" s="1322"/>
      <c r="AB60" s="1323"/>
      <c r="AC60" s="1315">
        <v>128400</v>
      </c>
      <c r="AD60" s="1317"/>
      <c r="AE60" s="924">
        <v>1</v>
      </c>
      <c r="AF60" s="1315">
        <v>128400</v>
      </c>
      <c r="AG60" s="1316"/>
      <c r="AH60" s="1316"/>
      <c r="AI60" s="1317"/>
    </row>
    <row r="61" spans="1:35" ht="26.25" customHeight="1">
      <c r="A61" s="428"/>
      <c r="B61" s="928">
        <v>53</v>
      </c>
      <c r="C61" s="1016" t="s">
        <v>2261</v>
      </c>
      <c r="D61" s="1017"/>
      <c r="E61" s="1017"/>
      <c r="F61" s="1017"/>
      <c r="G61" s="1017"/>
      <c r="H61" s="1017"/>
      <c r="I61" s="1017"/>
      <c r="J61" s="1018"/>
      <c r="K61" s="1318"/>
      <c r="L61" s="1319"/>
      <c r="M61" s="1318" t="s">
        <v>2205</v>
      </c>
      <c r="N61" s="1320"/>
      <c r="O61" s="1320"/>
      <c r="P61" s="1320"/>
      <c r="Q61" s="1320"/>
      <c r="R61" s="1320"/>
      <c r="S61" s="1320"/>
      <c r="T61" s="1319"/>
      <c r="U61" s="1315"/>
      <c r="V61" s="1316"/>
      <c r="W61" s="1316"/>
      <c r="X61" s="1316"/>
      <c r="Y61" s="1317"/>
      <c r="Z61" s="1321">
        <v>1</v>
      </c>
      <c r="AA61" s="1322"/>
      <c r="AB61" s="1323"/>
      <c r="AC61" s="1315">
        <v>198450</v>
      </c>
      <c r="AD61" s="1317"/>
      <c r="AE61" s="924">
        <v>1</v>
      </c>
      <c r="AF61" s="1315">
        <v>198450</v>
      </c>
      <c r="AG61" s="1316"/>
      <c r="AH61" s="1316"/>
      <c r="AI61" s="1317"/>
    </row>
    <row r="62" spans="1:35" ht="26.25" customHeight="1">
      <c r="A62" s="428"/>
      <c r="B62" s="928">
        <v>54</v>
      </c>
      <c r="C62" s="1016" t="s">
        <v>2261</v>
      </c>
      <c r="D62" s="1017"/>
      <c r="E62" s="1017"/>
      <c r="F62" s="1017"/>
      <c r="G62" s="1017"/>
      <c r="H62" s="1017"/>
      <c r="I62" s="1017"/>
      <c r="J62" s="1018"/>
      <c r="K62" s="1318"/>
      <c r="L62" s="1319"/>
      <c r="M62" s="1318" t="s">
        <v>2262</v>
      </c>
      <c r="N62" s="1320"/>
      <c r="O62" s="1320"/>
      <c r="P62" s="1320"/>
      <c r="Q62" s="1320"/>
      <c r="R62" s="1320"/>
      <c r="S62" s="1320"/>
      <c r="T62" s="1319"/>
      <c r="U62" s="1315"/>
      <c r="V62" s="1316"/>
      <c r="W62" s="1316"/>
      <c r="X62" s="1316"/>
      <c r="Y62" s="1317"/>
      <c r="Z62" s="1321">
        <v>1</v>
      </c>
      <c r="AA62" s="1322"/>
      <c r="AB62" s="1323"/>
      <c r="AC62" s="1315">
        <v>198450</v>
      </c>
      <c r="AD62" s="1317"/>
      <c r="AE62" s="924">
        <v>1</v>
      </c>
      <c r="AF62" s="1315">
        <v>198450</v>
      </c>
      <c r="AG62" s="1316"/>
      <c r="AH62" s="1316"/>
      <c r="AI62" s="1317"/>
    </row>
    <row r="63" spans="1:35" ht="14.25" customHeight="1">
      <c r="A63" s="428"/>
      <c r="B63" s="928">
        <v>55</v>
      </c>
      <c r="C63" s="1016" t="s">
        <v>2263</v>
      </c>
      <c r="D63" s="1017"/>
      <c r="E63" s="1017"/>
      <c r="F63" s="1017"/>
      <c r="G63" s="1017"/>
      <c r="H63" s="1017"/>
      <c r="I63" s="1017"/>
      <c r="J63" s="1018"/>
      <c r="K63" s="1318"/>
      <c r="L63" s="1319"/>
      <c r="M63" s="1318" t="s">
        <v>2264</v>
      </c>
      <c r="N63" s="1320"/>
      <c r="O63" s="1320"/>
      <c r="P63" s="1320"/>
      <c r="Q63" s="1320"/>
      <c r="R63" s="1320"/>
      <c r="S63" s="1320"/>
      <c r="T63" s="1319"/>
      <c r="U63" s="1315"/>
      <c r="V63" s="1316"/>
      <c r="W63" s="1316"/>
      <c r="X63" s="1316"/>
      <c r="Y63" s="1317"/>
      <c r="Z63" s="1321">
        <v>1</v>
      </c>
      <c r="AA63" s="1322"/>
      <c r="AB63" s="1323"/>
      <c r="AC63" s="1315">
        <v>189000</v>
      </c>
      <c r="AD63" s="1317"/>
      <c r="AE63" s="924">
        <v>1</v>
      </c>
      <c r="AF63" s="1315">
        <v>189000</v>
      </c>
      <c r="AG63" s="1316"/>
      <c r="AH63" s="1316"/>
      <c r="AI63" s="1317"/>
    </row>
    <row r="64" spans="1:35" ht="27" customHeight="1">
      <c r="A64" s="428"/>
      <c r="B64" s="928">
        <v>56</v>
      </c>
      <c r="C64" s="1016" t="s">
        <v>2265</v>
      </c>
      <c r="D64" s="1017"/>
      <c r="E64" s="1017"/>
      <c r="F64" s="1017"/>
      <c r="G64" s="1017"/>
      <c r="H64" s="1017"/>
      <c r="I64" s="1017"/>
      <c r="J64" s="1018"/>
      <c r="K64" s="1318" t="s">
        <v>2177</v>
      </c>
      <c r="L64" s="1319"/>
      <c r="M64" s="1318" t="s">
        <v>2266</v>
      </c>
      <c r="N64" s="1320"/>
      <c r="O64" s="1320"/>
      <c r="P64" s="1320"/>
      <c r="Q64" s="1320"/>
      <c r="R64" s="1320"/>
      <c r="S64" s="1320"/>
      <c r="T64" s="1319"/>
      <c r="U64" s="1315"/>
      <c r="V64" s="1316"/>
      <c r="W64" s="1316"/>
      <c r="X64" s="1316"/>
      <c r="Y64" s="1317"/>
      <c r="Z64" s="1321">
        <v>1</v>
      </c>
      <c r="AA64" s="1322"/>
      <c r="AB64" s="1323"/>
      <c r="AC64" s="1315">
        <v>25000</v>
      </c>
      <c r="AD64" s="1317"/>
      <c r="AE64" s="924">
        <v>1</v>
      </c>
      <c r="AF64" s="1315">
        <v>25000</v>
      </c>
      <c r="AG64" s="1316"/>
      <c r="AH64" s="1316"/>
      <c r="AI64" s="1317"/>
    </row>
    <row r="65" spans="1:35" ht="14.25" customHeight="1">
      <c r="A65" s="428"/>
      <c r="B65" s="928">
        <v>57</v>
      </c>
      <c r="C65" s="1016" t="s">
        <v>2267</v>
      </c>
      <c r="D65" s="1017"/>
      <c r="E65" s="1017"/>
      <c r="F65" s="1017"/>
      <c r="G65" s="1017"/>
      <c r="H65" s="1017"/>
      <c r="I65" s="1017"/>
      <c r="J65" s="1018"/>
      <c r="K65" s="1318" t="s">
        <v>2177</v>
      </c>
      <c r="L65" s="1319"/>
      <c r="M65" s="1318" t="s">
        <v>2268</v>
      </c>
      <c r="N65" s="1320"/>
      <c r="O65" s="1320"/>
      <c r="P65" s="1320"/>
      <c r="Q65" s="1320"/>
      <c r="R65" s="1320"/>
      <c r="S65" s="1320"/>
      <c r="T65" s="1319"/>
      <c r="U65" s="1315"/>
      <c r="V65" s="1316"/>
      <c r="W65" s="1316"/>
      <c r="X65" s="1316"/>
      <c r="Y65" s="1317"/>
      <c r="Z65" s="1321">
        <v>1</v>
      </c>
      <c r="AA65" s="1322"/>
      <c r="AB65" s="1323"/>
      <c r="AC65" s="1315">
        <v>50000</v>
      </c>
      <c r="AD65" s="1317"/>
      <c r="AE65" s="924">
        <v>1</v>
      </c>
      <c r="AF65" s="1315">
        <v>50000</v>
      </c>
      <c r="AG65" s="1316"/>
      <c r="AH65" s="1316"/>
      <c r="AI65" s="1317"/>
    </row>
    <row r="66" spans="1:35" ht="14.25" customHeight="1">
      <c r="A66" s="428"/>
      <c r="B66" s="928">
        <v>58</v>
      </c>
      <c r="C66" s="1016" t="s">
        <v>2269</v>
      </c>
      <c r="D66" s="1017"/>
      <c r="E66" s="1017"/>
      <c r="F66" s="1017"/>
      <c r="G66" s="1017"/>
      <c r="H66" s="1017"/>
      <c r="I66" s="1017"/>
      <c r="J66" s="1018"/>
      <c r="K66" s="1318"/>
      <c r="L66" s="1319"/>
      <c r="M66" s="1318" t="s">
        <v>2270</v>
      </c>
      <c r="N66" s="1320"/>
      <c r="O66" s="1320"/>
      <c r="P66" s="1320"/>
      <c r="Q66" s="1320"/>
      <c r="R66" s="1320"/>
      <c r="S66" s="1320"/>
      <c r="T66" s="1319"/>
      <c r="U66" s="1315"/>
      <c r="V66" s="1316"/>
      <c r="W66" s="1316"/>
      <c r="X66" s="1316"/>
      <c r="Y66" s="1317"/>
      <c r="Z66" s="1321">
        <v>1</v>
      </c>
      <c r="AA66" s="1322"/>
      <c r="AB66" s="1323"/>
      <c r="AC66" s="1315">
        <v>75000</v>
      </c>
      <c r="AD66" s="1317"/>
      <c r="AE66" s="924">
        <v>1</v>
      </c>
      <c r="AF66" s="1315">
        <v>75000</v>
      </c>
      <c r="AG66" s="1316"/>
      <c r="AH66" s="1316"/>
      <c r="AI66" s="1317"/>
    </row>
    <row r="67" spans="1:35" ht="14.25" customHeight="1">
      <c r="A67" s="428"/>
      <c r="B67" s="928">
        <v>59</v>
      </c>
      <c r="C67" s="1016" t="s">
        <v>2271</v>
      </c>
      <c r="D67" s="1017"/>
      <c r="E67" s="1017"/>
      <c r="F67" s="1017"/>
      <c r="G67" s="1017"/>
      <c r="H67" s="1017"/>
      <c r="I67" s="1017"/>
      <c r="J67" s="1018"/>
      <c r="K67" s="1318"/>
      <c r="L67" s="1319"/>
      <c r="M67" s="1318" t="s">
        <v>2272</v>
      </c>
      <c r="N67" s="1320"/>
      <c r="O67" s="1320"/>
      <c r="P67" s="1320"/>
      <c r="Q67" s="1320"/>
      <c r="R67" s="1320"/>
      <c r="S67" s="1320"/>
      <c r="T67" s="1319"/>
      <c r="U67" s="1315"/>
      <c r="V67" s="1316"/>
      <c r="W67" s="1316"/>
      <c r="X67" s="1316"/>
      <c r="Y67" s="1317"/>
      <c r="Z67" s="1321">
        <v>1</v>
      </c>
      <c r="AA67" s="1322"/>
      <c r="AB67" s="1323"/>
      <c r="AC67" s="1315">
        <v>64</v>
      </c>
      <c r="AD67" s="1317"/>
      <c r="AE67" s="924">
        <v>1</v>
      </c>
      <c r="AF67" s="1315">
        <v>64</v>
      </c>
      <c r="AG67" s="1316"/>
      <c r="AH67" s="1316"/>
      <c r="AI67" s="1317"/>
    </row>
    <row r="68" spans="1:35" ht="14.25" customHeight="1">
      <c r="A68" s="428"/>
      <c r="B68" s="928">
        <v>60</v>
      </c>
      <c r="C68" s="1016" t="s">
        <v>2271</v>
      </c>
      <c r="D68" s="1017"/>
      <c r="E68" s="1017"/>
      <c r="F68" s="1017"/>
      <c r="G68" s="1017"/>
      <c r="H68" s="1017"/>
      <c r="I68" s="1017"/>
      <c r="J68" s="1018"/>
      <c r="K68" s="1318"/>
      <c r="L68" s="1319"/>
      <c r="M68" s="1318" t="s">
        <v>2273</v>
      </c>
      <c r="N68" s="1320"/>
      <c r="O68" s="1320"/>
      <c r="P68" s="1320"/>
      <c r="Q68" s="1320"/>
      <c r="R68" s="1320"/>
      <c r="S68" s="1320"/>
      <c r="T68" s="1319"/>
      <c r="U68" s="1315"/>
      <c r="V68" s="1316"/>
      <c r="W68" s="1316"/>
      <c r="X68" s="1316"/>
      <c r="Y68" s="1317"/>
      <c r="Z68" s="1321">
        <v>1</v>
      </c>
      <c r="AA68" s="1322"/>
      <c r="AB68" s="1323"/>
      <c r="AC68" s="1315">
        <v>64</v>
      </c>
      <c r="AD68" s="1317"/>
      <c r="AE68" s="924">
        <v>1</v>
      </c>
      <c r="AF68" s="1315">
        <v>64</v>
      </c>
      <c r="AG68" s="1316"/>
      <c r="AH68" s="1316"/>
      <c r="AI68" s="1317"/>
    </row>
    <row r="69" spans="1:35" ht="15" customHeight="1">
      <c r="A69" s="428"/>
      <c r="B69" s="928">
        <v>61</v>
      </c>
      <c r="C69" s="1016" t="s">
        <v>1754</v>
      </c>
      <c r="D69" s="1017"/>
      <c r="E69" s="1017"/>
      <c r="F69" s="1017"/>
      <c r="G69" s="1017"/>
      <c r="H69" s="1017"/>
      <c r="I69" s="1017"/>
      <c r="J69" s="1018"/>
      <c r="K69" s="1318"/>
      <c r="L69" s="1319"/>
      <c r="M69" s="1318" t="s">
        <v>2274</v>
      </c>
      <c r="N69" s="1320"/>
      <c r="O69" s="1320"/>
      <c r="P69" s="1320"/>
      <c r="Q69" s="1320"/>
      <c r="R69" s="1320"/>
      <c r="S69" s="1320"/>
      <c r="T69" s="1319"/>
      <c r="U69" s="1315"/>
      <c r="V69" s="1316"/>
      <c r="W69" s="1316"/>
      <c r="X69" s="1316"/>
      <c r="Y69" s="1317"/>
      <c r="Z69" s="1321">
        <v>1</v>
      </c>
      <c r="AA69" s="1322"/>
      <c r="AB69" s="1323"/>
      <c r="AC69" s="1315">
        <v>35</v>
      </c>
      <c r="AD69" s="1317"/>
      <c r="AE69" s="924">
        <v>1</v>
      </c>
      <c r="AF69" s="1315">
        <v>35</v>
      </c>
      <c r="AG69" s="1316"/>
      <c r="AH69" s="1316"/>
      <c r="AI69" s="1317"/>
    </row>
    <row r="70" spans="1:35" ht="14.25" customHeight="1">
      <c r="A70" s="428"/>
      <c r="B70" s="928">
        <v>62</v>
      </c>
      <c r="C70" s="1016" t="s">
        <v>1754</v>
      </c>
      <c r="D70" s="1017"/>
      <c r="E70" s="1017"/>
      <c r="F70" s="1017"/>
      <c r="G70" s="1017"/>
      <c r="H70" s="1017"/>
      <c r="I70" s="1017"/>
      <c r="J70" s="1018"/>
      <c r="K70" s="1318"/>
      <c r="L70" s="1319"/>
      <c r="M70" s="1318" t="s">
        <v>2275</v>
      </c>
      <c r="N70" s="1320"/>
      <c r="O70" s="1320"/>
      <c r="P70" s="1320"/>
      <c r="Q70" s="1320"/>
      <c r="R70" s="1320"/>
      <c r="S70" s="1320"/>
      <c r="T70" s="1319"/>
      <c r="U70" s="1315"/>
      <c r="V70" s="1316"/>
      <c r="W70" s="1316"/>
      <c r="X70" s="1316"/>
      <c r="Y70" s="1317"/>
      <c r="Z70" s="1321">
        <v>1</v>
      </c>
      <c r="AA70" s="1322"/>
      <c r="AB70" s="1323"/>
      <c r="AC70" s="1315">
        <v>35</v>
      </c>
      <c r="AD70" s="1317"/>
      <c r="AE70" s="924">
        <v>1</v>
      </c>
      <c r="AF70" s="1315">
        <v>35</v>
      </c>
      <c r="AG70" s="1316"/>
      <c r="AH70" s="1316"/>
      <c r="AI70" s="1317"/>
    </row>
    <row r="71" spans="1:35" ht="14.25" customHeight="1">
      <c r="A71" s="428"/>
      <c r="B71" s="928">
        <v>63</v>
      </c>
      <c r="C71" s="1016" t="s">
        <v>1754</v>
      </c>
      <c r="D71" s="1017"/>
      <c r="E71" s="1017"/>
      <c r="F71" s="1017"/>
      <c r="G71" s="1017"/>
      <c r="H71" s="1017"/>
      <c r="I71" s="1017"/>
      <c r="J71" s="1018"/>
      <c r="K71" s="1318"/>
      <c r="L71" s="1319"/>
      <c r="M71" s="1318" t="s">
        <v>2276</v>
      </c>
      <c r="N71" s="1320"/>
      <c r="O71" s="1320"/>
      <c r="P71" s="1320"/>
      <c r="Q71" s="1320"/>
      <c r="R71" s="1320"/>
      <c r="S71" s="1320"/>
      <c r="T71" s="1319"/>
      <c r="U71" s="1315"/>
      <c r="V71" s="1316"/>
      <c r="W71" s="1316"/>
      <c r="X71" s="1316"/>
      <c r="Y71" s="1317"/>
      <c r="Z71" s="1321">
        <v>1</v>
      </c>
      <c r="AA71" s="1322"/>
      <c r="AB71" s="1323"/>
      <c r="AC71" s="1315">
        <v>35</v>
      </c>
      <c r="AD71" s="1317"/>
      <c r="AE71" s="924">
        <v>1</v>
      </c>
      <c r="AF71" s="1315">
        <v>35</v>
      </c>
      <c r="AG71" s="1316"/>
      <c r="AH71" s="1316"/>
      <c r="AI71" s="1317"/>
    </row>
    <row r="72" spans="1:35" ht="14.25" customHeight="1">
      <c r="A72" s="428"/>
      <c r="B72" s="928">
        <v>64</v>
      </c>
      <c r="C72" s="1016" t="s">
        <v>1754</v>
      </c>
      <c r="D72" s="1017"/>
      <c r="E72" s="1017"/>
      <c r="F72" s="1017"/>
      <c r="G72" s="1017"/>
      <c r="H72" s="1017"/>
      <c r="I72" s="1017"/>
      <c r="J72" s="1018"/>
      <c r="K72" s="1318"/>
      <c r="L72" s="1319"/>
      <c r="M72" s="1318" t="s">
        <v>2277</v>
      </c>
      <c r="N72" s="1320"/>
      <c r="O72" s="1320"/>
      <c r="P72" s="1320"/>
      <c r="Q72" s="1320"/>
      <c r="R72" s="1320"/>
      <c r="S72" s="1320"/>
      <c r="T72" s="1319"/>
      <c r="U72" s="1315"/>
      <c r="V72" s="1316"/>
      <c r="W72" s="1316"/>
      <c r="X72" s="1316"/>
      <c r="Y72" s="1317"/>
      <c r="Z72" s="1321">
        <v>1</v>
      </c>
      <c r="AA72" s="1322"/>
      <c r="AB72" s="1323"/>
      <c r="AC72" s="1315">
        <v>35</v>
      </c>
      <c r="AD72" s="1317"/>
      <c r="AE72" s="924">
        <v>1</v>
      </c>
      <c r="AF72" s="1315">
        <v>35</v>
      </c>
      <c r="AG72" s="1316"/>
      <c r="AH72" s="1316"/>
      <c r="AI72" s="1317"/>
    </row>
    <row r="73" spans="1:35" ht="14.25" customHeight="1">
      <c r="A73" s="428"/>
      <c r="B73" s="928">
        <v>65</v>
      </c>
      <c r="C73" s="1016" t="s">
        <v>1754</v>
      </c>
      <c r="D73" s="1017"/>
      <c r="E73" s="1017"/>
      <c r="F73" s="1017"/>
      <c r="G73" s="1017"/>
      <c r="H73" s="1017"/>
      <c r="I73" s="1017"/>
      <c r="J73" s="1018"/>
      <c r="K73" s="1318"/>
      <c r="L73" s="1319"/>
      <c r="M73" s="1318" t="s">
        <v>2278</v>
      </c>
      <c r="N73" s="1320"/>
      <c r="O73" s="1320"/>
      <c r="P73" s="1320"/>
      <c r="Q73" s="1320"/>
      <c r="R73" s="1320"/>
      <c r="S73" s="1320"/>
      <c r="T73" s="1319"/>
      <c r="U73" s="1315"/>
      <c r="V73" s="1316"/>
      <c r="W73" s="1316"/>
      <c r="X73" s="1316"/>
      <c r="Y73" s="1317"/>
      <c r="Z73" s="1321">
        <v>1</v>
      </c>
      <c r="AA73" s="1322"/>
      <c r="AB73" s="1323"/>
      <c r="AC73" s="1315">
        <v>35</v>
      </c>
      <c r="AD73" s="1317"/>
      <c r="AE73" s="924">
        <v>1</v>
      </c>
      <c r="AF73" s="1315">
        <v>35</v>
      </c>
      <c r="AG73" s="1316"/>
      <c r="AH73" s="1316"/>
      <c r="AI73" s="1317"/>
    </row>
    <row r="74" spans="1:35" ht="14.25" customHeight="1">
      <c r="A74" s="428"/>
      <c r="B74" s="928">
        <v>66</v>
      </c>
      <c r="C74" s="1016" t="s">
        <v>1754</v>
      </c>
      <c r="D74" s="1017"/>
      <c r="E74" s="1017"/>
      <c r="F74" s="1017"/>
      <c r="G74" s="1017"/>
      <c r="H74" s="1017"/>
      <c r="I74" s="1017"/>
      <c r="J74" s="1018"/>
      <c r="K74" s="1318"/>
      <c r="L74" s="1319"/>
      <c r="M74" s="1318" t="s">
        <v>2279</v>
      </c>
      <c r="N74" s="1320"/>
      <c r="O74" s="1320"/>
      <c r="P74" s="1320"/>
      <c r="Q74" s="1320"/>
      <c r="R74" s="1320"/>
      <c r="S74" s="1320"/>
      <c r="T74" s="1319"/>
      <c r="U74" s="1315"/>
      <c r="V74" s="1316"/>
      <c r="W74" s="1316"/>
      <c r="X74" s="1316"/>
      <c r="Y74" s="1317"/>
      <c r="Z74" s="1321">
        <v>1</v>
      </c>
      <c r="AA74" s="1322"/>
      <c r="AB74" s="1323"/>
      <c r="AC74" s="1315">
        <v>35</v>
      </c>
      <c r="AD74" s="1317"/>
      <c r="AE74" s="924">
        <v>1</v>
      </c>
      <c r="AF74" s="1315">
        <v>35</v>
      </c>
      <c r="AG74" s="1316"/>
      <c r="AH74" s="1316"/>
      <c r="AI74" s="1317"/>
    </row>
    <row r="75" spans="1:35" ht="14.25" customHeight="1">
      <c r="A75" s="428"/>
      <c r="B75" s="928">
        <v>67</v>
      </c>
      <c r="C75" s="1016" t="s">
        <v>1754</v>
      </c>
      <c r="D75" s="1017"/>
      <c r="E75" s="1017"/>
      <c r="F75" s="1017"/>
      <c r="G75" s="1017"/>
      <c r="H75" s="1017"/>
      <c r="I75" s="1017"/>
      <c r="J75" s="1018"/>
      <c r="K75" s="1318"/>
      <c r="L75" s="1319"/>
      <c r="M75" s="1318" t="s">
        <v>2280</v>
      </c>
      <c r="N75" s="1320"/>
      <c r="O75" s="1320"/>
      <c r="P75" s="1320"/>
      <c r="Q75" s="1320"/>
      <c r="R75" s="1320"/>
      <c r="S75" s="1320"/>
      <c r="T75" s="1319"/>
      <c r="U75" s="1315"/>
      <c r="V75" s="1316"/>
      <c r="W75" s="1316"/>
      <c r="X75" s="1316"/>
      <c r="Y75" s="1317"/>
      <c r="Z75" s="1321">
        <v>1</v>
      </c>
      <c r="AA75" s="1322"/>
      <c r="AB75" s="1323"/>
      <c r="AC75" s="1315">
        <v>35</v>
      </c>
      <c r="AD75" s="1317"/>
      <c r="AE75" s="924">
        <v>1</v>
      </c>
      <c r="AF75" s="1315">
        <v>35</v>
      </c>
      <c r="AG75" s="1316"/>
      <c r="AH75" s="1316"/>
      <c r="AI75" s="1317"/>
    </row>
    <row r="76" spans="1:35" ht="14.25" customHeight="1">
      <c r="A76" s="428"/>
      <c r="B76" s="928">
        <v>68</v>
      </c>
      <c r="C76" s="1016" t="s">
        <v>1754</v>
      </c>
      <c r="D76" s="1017"/>
      <c r="E76" s="1017"/>
      <c r="F76" s="1017"/>
      <c r="G76" s="1017"/>
      <c r="H76" s="1017"/>
      <c r="I76" s="1017"/>
      <c r="J76" s="1018"/>
      <c r="K76" s="1318"/>
      <c r="L76" s="1319"/>
      <c r="M76" s="1318" t="s">
        <v>2281</v>
      </c>
      <c r="N76" s="1320"/>
      <c r="O76" s="1320"/>
      <c r="P76" s="1320"/>
      <c r="Q76" s="1320"/>
      <c r="R76" s="1320"/>
      <c r="S76" s="1320"/>
      <c r="T76" s="1319"/>
      <c r="U76" s="1315"/>
      <c r="V76" s="1316"/>
      <c r="W76" s="1316"/>
      <c r="X76" s="1316"/>
      <c r="Y76" s="1317"/>
      <c r="Z76" s="1321">
        <v>1</v>
      </c>
      <c r="AA76" s="1322"/>
      <c r="AB76" s="1323"/>
      <c r="AC76" s="1315">
        <v>35</v>
      </c>
      <c r="AD76" s="1317"/>
      <c r="AE76" s="924">
        <v>1</v>
      </c>
      <c r="AF76" s="1315">
        <v>35</v>
      </c>
      <c r="AG76" s="1316"/>
      <c r="AH76" s="1316"/>
      <c r="AI76" s="1317"/>
    </row>
    <row r="77" spans="1:35" ht="14.25" customHeight="1">
      <c r="A77" s="428"/>
      <c r="B77" s="928">
        <v>69</v>
      </c>
      <c r="C77" s="1016" t="s">
        <v>1754</v>
      </c>
      <c r="D77" s="1017"/>
      <c r="E77" s="1017"/>
      <c r="F77" s="1017"/>
      <c r="G77" s="1017"/>
      <c r="H77" s="1017"/>
      <c r="I77" s="1017"/>
      <c r="J77" s="1018"/>
      <c r="K77" s="1318"/>
      <c r="L77" s="1319"/>
      <c r="M77" s="1318" t="s">
        <v>2282</v>
      </c>
      <c r="N77" s="1320"/>
      <c r="O77" s="1320"/>
      <c r="P77" s="1320"/>
      <c r="Q77" s="1320"/>
      <c r="R77" s="1320"/>
      <c r="S77" s="1320"/>
      <c r="T77" s="1319"/>
      <c r="U77" s="1315"/>
      <c r="V77" s="1316"/>
      <c r="W77" s="1316"/>
      <c r="X77" s="1316"/>
      <c r="Y77" s="1317"/>
      <c r="Z77" s="1321">
        <v>1</v>
      </c>
      <c r="AA77" s="1322"/>
      <c r="AB77" s="1323"/>
      <c r="AC77" s="1315">
        <v>35</v>
      </c>
      <c r="AD77" s="1317"/>
      <c r="AE77" s="924">
        <v>1</v>
      </c>
      <c r="AF77" s="1315">
        <v>35</v>
      </c>
      <c r="AG77" s="1316"/>
      <c r="AH77" s="1316"/>
      <c r="AI77" s="1317"/>
    </row>
    <row r="78" spans="1:35" ht="14.25" customHeight="1">
      <c r="A78" s="428"/>
      <c r="B78" s="928">
        <v>70</v>
      </c>
      <c r="C78" s="1016" t="s">
        <v>1754</v>
      </c>
      <c r="D78" s="1017"/>
      <c r="E78" s="1017"/>
      <c r="F78" s="1017"/>
      <c r="G78" s="1017"/>
      <c r="H78" s="1017"/>
      <c r="I78" s="1017"/>
      <c r="J78" s="1018"/>
      <c r="K78" s="1318"/>
      <c r="L78" s="1319"/>
      <c r="M78" s="1318" t="s">
        <v>2283</v>
      </c>
      <c r="N78" s="1320"/>
      <c r="O78" s="1320"/>
      <c r="P78" s="1320"/>
      <c r="Q78" s="1320"/>
      <c r="R78" s="1320"/>
      <c r="S78" s="1320"/>
      <c r="T78" s="1319"/>
      <c r="U78" s="1315"/>
      <c r="V78" s="1316"/>
      <c r="W78" s="1316"/>
      <c r="X78" s="1316"/>
      <c r="Y78" s="1317"/>
      <c r="Z78" s="1321">
        <v>1</v>
      </c>
      <c r="AA78" s="1322"/>
      <c r="AB78" s="1323"/>
      <c r="AC78" s="1315">
        <v>35</v>
      </c>
      <c r="AD78" s="1317"/>
      <c r="AE78" s="924">
        <v>1</v>
      </c>
      <c r="AF78" s="1315">
        <v>35</v>
      </c>
      <c r="AG78" s="1316"/>
      <c r="AH78" s="1316"/>
      <c r="AI78" s="1317"/>
    </row>
    <row r="79" spans="1:35" ht="15" customHeight="1">
      <c r="A79" s="428"/>
      <c r="B79" s="928">
        <v>71</v>
      </c>
      <c r="C79" s="1016" t="s">
        <v>1754</v>
      </c>
      <c r="D79" s="1017"/>
      <c r="E79" s="1017"/>
      <c r="F79" s="1017"/>
      <c r="G79" s="1017"/>
      <c r="H79" s="1017"/>
      <c r="I79" s="1017"/>
      <c r="J79" s="1018"/>
      <c r="K79" s="1318"/>
      <c r="L79" s="1319"/>
      <c r="M79" s="1318" t="s">
        <v>2284</v>
      </c>
      <c r="N79" s="1320"/>
      <c r="O79" s="1320"/>
      <c r="P79" s="1320"/>
      <c r="Q79" s="1320"/>
      <c r="R79" s="1320"/>
      <c r="S79" s="1320"/>
      <c r="T79" s="1319"/>
      <c r="U79" s="1315"/>
      <c r="V79" s="1316"/>
      <c r="W79" s="1316"/>
      <c r="X79" s="1316"/>
      <c r="Y79" s="1317"/>
      <c r="Z79" s="1321">
        <v>1</v>
      </c>
      <c r="AA79" s="1322"/>
      <c r="AB79" s="1323"/>
      <c r="AC79" s="1315">
        <v>35</v>
      </c>
      <c r="AD79" s="1317"/>
      <c r="AE79" s="924">
        <v>1</v>
      </c>
      <c r="AF79" s="1315">
        <v>35</v>
      </c>
      <c r="AG79" s="1316"/>
      <c r="AH79" s="1316"/>
      <c r="AI79" s="1317"/>
    </row>
    <row r="80" spans="1:35" ht="14.25" customHeight="1">
      <c r="A80" s="428"/>
      <c r="B80" s="928">
        <v>72</v>
      </c>
      <c r="C80" s="1016" t="s">
        <v>1754</v>
      </c>
      <c r="D80" s="1017"/>
      <c r="E80" s="1017"/>
      <c r="F80" s="1017"/>
      <c r="G80" s="1017"/>
      <c r="H80" s="1017"/>
      <c r="I80" s="1017"/>
      <c r="J80" s="1018"/>
      <c r="K80" s="1318"/>
      <c r="L80" s="1319"/>
      <c r="M80" s="1318" t="s">
        <v>2285</v>
      </c>
      <c r="N80" s="1320"/>
      <c r="O80" s="1320"/>
      <c r="P80" s="1320"/>
      <c r="Q80" s="1320"/>
      <c r="R80" s="1320"/>
      <c r="S80" s="1320"/>
      <c r="T80" s="1319"/>
      <c r="U80" s="1315"/>
      <c r="V80" s="1316"/>
      <c r="W80" s="1316"/>
      <c r="X80" s="1316"/>
      <c r="Y80" s="1317"/>
      <c r="Z80" s="1321">
        <v>1</v>
      </c>
      <c r="AA80" s="1322"/>
      <c r="AB80" s="1323"/>
      <c r="AC80" s="1315">
        <v>35</v>
      </c>
      <c r="AD80" s="1317"/>
      <c r="AE80" s="924">
        <v>1</v>
      </c>
      <c r="AF80" s="1315">
        <v>35</v>
      </c>
      <c r="AG80" s="1316"/>
      <c r="AH80" s="1316"/>
      <c r="AI80" s="1317"/>
    </row>
    <row r="81" spans="1:35" ht="14.25" customHeight="1">
      <c r="A81" s="428"/>
      <c r="B81" s="928">
        <v>73</v>
      </c>
      <c r="C81" s="1016" t="s">
        <v>1754</v>
      </c>
      <c r="D81" s="1017"/>
      <c r="E81" s="1017"/>
      <c r="F81" s="1017"/>
      <c r="G81" s="1017"/>
      <c r="H81" s="1017"/>
      <c r="I81" s="1017"/>
      <c r="J81" s="1018"/>
      <c r="K81" s="1318"/>
      <c r="L81" s="1319"/>
      <c r="M81" s="1318" t="s">
        <v>2286</v>
      </c>
      <c r="N81" s="1320"/>
      <c r="O81" s="1320"/>
      <c r="P81" s="1320"/>
      <c r="Q81" s="1320"/>
      <c r="R81" s="1320"/>
      <c r="S81" s="1320"/>
      <c r="T81" s="1319"/>
      <c r="U81" s="1315"/>
      <c r="V81" s="1316"/>
      <c r="W81" s="1316"/>
      <c r="X81" s="1316"/>
      <c r="Y81" s="1317"/>
      <c r="Z81" s="1321">
        <v>1</v>
      </c>
      <c r="AA81" s="1322"/>
      <c r="AB81" s="1323"/>
      <c r="AC81" s="1315">
        <v>35</v>
      </c>
      <c r="AD81" s="1317"/>
      <c r="AE81" s="924">
        <v>1</v>
      </c>
      <c r="AF81" s="1315">
        <v>35</v>
      </c>
      <c r="AG81" s="1316"/>
      <c r="AH81" s="1316"/>
      <c r="AI81" s="1317"/>
    </row>
    <row r="82" spans="1:35" ht="14.25" customHeight="1">
      <c r="A82" s="428"/>
      <c r="B82" s="928">
        <v>74</v>
      </c>
      <c r="C82" s="1016" t="s">
        <v>1754</v>
      </c>
      <c r="D82" s="1017"/>
      <c r="E82" s="1017"/>
      <c r="F82" s="1017"/>
      <c r="G82" s="1017"/>
      <c r="H82" s="1017"/>
      <c r="I82" s="1017"/>
      <c r="J82" s="1018"/>
      <c r="K82" s="1318"/>
      <c r="L82" s="1319"/>
      <c r="M82" s="1318" t="s">
        <v>2287</v>
      </c>
      <c r="N82" s="1320"/>
      <c r="O82" s="1320"/>
      <c r="P82" s="1320"/>
      <c r="Q82" s="1320"/>
      <c r="R82" s="1320"/>
      <c r="S82" s="1320"/>
      <c r="T82" s="1319"/>
      <c r="U82" s="1315"/>
      <c r="V82" s="1316"/>
      <c r="W82" s="1316"/>
      <c r="X82" s="1316"/>
      <c r="Y82" s="1317"/>
      <c r="Z82" s="1321">
        <v>1</v>
      </c>
      <c r="AA82" s="1322"/>
      <c r="AB82" s="1323"/>
      <c r="AC82" s="1315">
        <v>35</v>
      </c>
      <c r="AD82" s="1317"/>
      <c r="AE82" s="924">
        <v>1</v>
      </c>
      <c r="AF82" s="1315">
        <v>35</v>
      </c>
      <c r="AG82" s="1316"/>
      <c r="AH82" s="1316"/>
      <c r="AI82" s="1317"/>
    </row>
    <row r="83" spans="1:35" ht="14.25" customHeight="1">
      <c r="A83" s="428"/>
      <c r="B83" s="928">
        <v>75</v>
      </c>
      <c r="C83" s="1016" t="s">
        <v>1754</v>
      </c>
      <c r="D83" s="1017"/>
      <c r="E83" s="1017"/>
      <c r="F83" s="1017"/>
      <c r="G83" s="1017"/>
      <c r="H83" s="1017"/>
      <c r="I83" s="1017"/>
      <c r="J83" s="1018"/>
      <c r="K83" s="1318"/>
      <c r="L83" s="1319"/>
      <c r="M83" s="1318" t="s">
        <v>2288</v>
      </c>
      <c r="N83" s="1320"/>
      <c r="O83" s="1320"/>
      <c r="P83" s="1320"/>
      <c r="Q83" s="1320"/>
      <c r="R83" s="1320"/>
      <c r="S83" s="1320"/>
      <c r="T83" s="1319"/>
      <c r="U83" s="1315"/>
      <c r="V83" s="1316"/>
      <c r="W83" s="1316"/>
      <c r="X83" s="1316"/>
      <c r="Y83" s="1317"/>
      <c r="Z83" s="1321">
        <v>1</v>
      </c>
      <c r="AA83" s="1322"/>
      <c r="AB83" s="1323"/>
      <c r="AC83" s="1315">
        <v>35</v>
      </c>
      <c r="AD83" s="1317"/>
      <c r="AE83" s="924">
        <v>1</v>
      </c>
      <c r="AF83" s="1315">
        <v>35</v>
      </c>
      <c r="AG83" s="1316"/>
      <c r="AH83" s="1316"/>
      <c r="AI83" s="1317"/>
    </row>
    <row r="84" spans="1:35" ht="14.25" customHeight="1">
      <c r="A84" s="428"/>
      <c r="B84" s="928">
        <v>76</v>
      </c>
      <c r="C84" s="1016" t="s">
        <v>1754</v>
      </c>
      <c r="D84" s="1017"/>
      <c r="E84" s="1017"/>
      <c r="F84" s="1017"/>
      <c r="G84" s="1017"/>
      <c r="H84" s="1017"/>
      <c r="I84" s="1017"/>
      <c r="J84" s="1018"/>
      <c r="K84" s="1318"/>
      <c r="L84" s="1319"/>
      <c r="M84" s="1318" t="s">
        <v>2289</v>
      </c>
      <c r="N84" s="1320"/>
      <c r="O84" s="1320"/>
      <c r="P84" s="1320"/>
      <c r="Q84" s="1320"/>
      <c r="R84" s="1320"/>
      <c r="S84" s="1320"/>
      <c r="T84" s="1319"/>
      <c r="U84" s="1315"/>
      <c r="V84" s="1316"/>
      <c r="W84" s="1316"/>
      <c r="X84" s="1316"/>
      <c r="Y84" s="1317"/>
      <c r="Z84" s="1321">
        <v>1</v>
      </c>
      <c r="AA84" s="1322"/>
      <c r="AB84" s="1323"/>
      <c r="AC84" s="1315">
        <v>35</v>
      </c>
      <c r="AD84" s="1317"/>
      <c r="AE84" s="924">
        <v>1</v>
      </c>
      <c r="AF84" s="1315">
        <v>35</v>
      </c>
      <c r="AG84" s="1316"/>
      <c r="AH84" s="1316"/>
      <c r="AI84" s="1317"/>
    </row>
    <row r="85" spans="1:35" ht="14.25" customHeight="1">
      <c r="A85" s="428"/>
      <c r="B85" s="928">
        <v>77</v>
      </c>
      <c r="C85" s="1016" t="s">
        <v>1754</v>
      </c>
      <c r="D85" s="1017"/>
      <c r="E85" s="1017"/>
      <c r="F85" s="1017"/>
      <c r="G85" s="1017"/>
      <c r="H85" s="1017"/>
      <c r="I85" s="1017"/>
      <c r="J85" s="1018"/>
      <c r="K85" s="1318"/>
      <c r="L85" s="1319"/>
      <c r="M85" s="1318" t="s">
        <v>2290</v>
      </c>
      <c r="N85" s="1320"/>
      <c r="O85" s="1320"/>
      <c r="P85" s="1320"/>
      <c r="Q85" s="1320"/>
      <c r="R85" s="1320"/>
      <c r="S85" s="1320"/>
      <c r="T85" s="1319"/>
      <c r="U85" s="1315"/>
      <c r="V85" s="1316"/>
      <c r="W85" s="1316"/>
      <c r="X85" s="1316"/>
      <c r="Y85" s="1317"/>
      <c r="Z85" s="1321">
        <v>1</v>
      </c>
      <c r="AA85" s="1322"/>
      <c r="AB85" s="1323"/>
      <c r="AC85" s="1315">
        <v>35</v>
      </c>
      <c r="AD85" s="1317"/>
      <c r="AE85" s="924">
        <v>1</v>
      </c>
      <c r="AF85" s="1315">
        <v>35</v>
      </c>
      <c r="AG85" s="1316"/>
      <c r="AH85" s="1316"/>
      <c r="AI85" s="1317"/>
    </row>
    <row r="86" spans="1:35" ht="14.25" customHeight="1">
      <c r="A86" s="428"/>
      <c r="B86" s="928">
        <v>78</v>
      </c>
      <c r="C86" s="1016" t="s">
        <v>1754</v>
      </c>
      <c r="D86" s="1017"/>
      <c r="E86" s="1017"/>
      <c r="F86" s="1017"/>
      <c r="G86" s="1017"/>
      <c r="H86" s="1017"/>
      <c r="I86" s="1017"/>
      <c r="J86" s="1018"/>
      <c r="K86" s="1318"/>
      <c r="L86" s="1319"/>
      <c r="M86" s="1318" t="s">
        <v>2291</v>
      </c>
      <c r="N86" s="1320"/>
      <c r="O86" s="1320"/>
      <c r="P86" s="1320"/>
      <c r="Q86" s="1320"/>
      <c r="R86" s="1320"/>
      <c r="S86" s="1320"/>
      <c r="T86" s="1319"/>
      <c r="U86" s="1315"/>
      <c r="V86" s="1316"/>
      <c r="W86" s="1316"/>
      <c r="X86" s="1316"/>
      <c r="Y86" s="1317"/>
      <c r="Z86" s="1321">
        <v>1</v>
      </c>
      <c r="AA86" s="1322"/>
      <c r="AB86" s="1323"/>
      <c r="AC86" s="1315">
        <v>35</v>
      </c>
      <c r="AD86" s="1317"/>
      <c r="AE86" s="924">
        <v>1</v>
      </c>
      <c r="AF86" s="1315">
        <v>35</v>
      </c>
      <c r="AG86" s="1316"/>
      <c r="AH86" s="1316"/>
      <c r="AI86" s="1317"/>
    </row>
    <row r="87" spans="1:35" ht="14.25" customHeight="1">
      <c r="A87" s="428"/>
      <c r="B87" s="928">
        <v>79</v>
      </c>
      <c r="C87" s="1016" t="s">
        <v>1754</v>
      </c>
      <c r="D87" s="1017"/>
      <c r="E87" s="1017"/>
      <c r="F87" s="1017"/>
      <c r="G87" s="1017"/>
      <c r="H87" s="1017"/>
      <c r="I87" s="1017"/>
      <c r="J87" s="1018"/>
      <c r="K87" s="1318"/>
      <c r="L87" s="1319"/>
      <c r="M87" s="1318" t="s">
        <v>2292</v>
      </c>
      <c r="N87" s="1320"/>
      <c r="O87" s="1320"/>
      <c r="P87" s="1320"/>
      <c r="Q87" s="1320"/>
      <c r="R87" s="1320"/>
      <c r="S87" s="1320"/>
      <c r="T87" s="1319"/>
      <c r="U87" s="1315"/>
      <c r="V87" s="1316"/>
      <c r="W87" s="1316"/>
      <c r="X87" s="1316"/>
      <c r="Y87" s="1317"/>
      <c r="Z87" s="1321">
        <v>1</v>
      </c>
      <c r="AA87" s="1322"/>
      <c r="AB87" s="1323"/>
      <c r="AC87" s="1315">
        <v>35</v>
      </c>
      <c r="AD87" s="1317"/>
      <c r="AE87" s="924">
        <v>1</v>
      </c>
      <c r="AF87" s="1315">
        <v>35</v>
      </c>
      <c r="AG87" s="1316"/>
      <c r="AH87" s="1316"/>
      <c r="AI87" s="1317"/>
    </row>
    <row r="88" spans="1:35" ht="14.25" customHeight="1">
      <c r="A88" s="428"/>
      <c r="B88" s="928">
        <v>80</v>
      </c>
      <c r="C88" s="1016" t="s">
        <v>1754</v>
      </c>
      <c r="D88" s="1017"/>
      <c r="E88" s="1017"/>
      <c r="F88" s="1017"/>
      <c r="G88" s="1017"/>
      <c r="H88" s="1017"/>
      <c r="I88" s="1017"/>
      <c r="J88" s="1018"/>
      <c r="K88" s="1318"/>
      <c r="L88" s="1319"/>
      <c r="M88" s="1318" t="s">
        <v>2293</v>
      </c>
      <c r="N88" s="1320"/>
      <c r="O88" s="1320"/>
      <c r="P88" s="1320"/>
      <c r="Q88" s="1320"/>
      <c r="R88" s="1320"/>
      <c r="S88" s="1320"/>
      <c r="T88" s="1319"/>
      <c r="U88" s="1315"/>
      <c r="V88" s="1316"/>
      <c r="W88" s="1316"/>
      <c r="X88" s="1316"/>
      <c r="Y88" s="1317"/>
      <c r="Z88" s="1321">
        <v>1</v>
      </c>
      <c r="AA88" s="1322"/>
      <c r="AB88" s="1323"/>
      <c r="AC88" s="1315">
        <v>35</v>
      </c>
      <c r="AD88" s="1317"/>
      <c r="AE88" s="924">
        <v>1</v>
      </c>
      <c r="AF88" s="1315">
        <v>35</v>
      </c>
      <c r="AG88" s="1316"/>
      <c r="AH88" s="1316"/>
      <c r="AI88" s="1317"/>
    </row>
    <row r="89" spans="1:35" ht="14.25" customHeight="1">
      <c r="A89" s="428"/>
      <c r="B89" s="928">
        <v>81</v>
      </c>
      <c r="C89" s="1016" t="s">
        <v>1754</v>
      </c>
      <c r="D89" s="1017"/>
      <c r="E89" s="1017"/>
      <c r="F89" s="1017"/>
      <c r="G89" s="1017"/>
      <c r="H89" s="1017"/>
      <c r="I89" s="1017"/>
      <c r="J89" s="1018"/>
      <c r="K89" s="1318"/>
      <c r="L89" s="1319"/>
      <c r="M89" s="1318" t="s">
        <v>2294</v>
      </c>
      <c r="N89" s="1320"/>
      <c r="O89" s="1320"/>
      <c r="P89" s="1320"/>
      <c r="Q89" s="1320"/>
      <c r="R89" s="1320"/>
      <c r="S89" s="1320"/>
      <c r="T89" s="1319"/>
      <c r="U89" s="1315"/>
      <c r="V89" s="1316"/>
      <c r="W89" s="1316"/>
      <c r="X89" s="1316"/>
      <c r="Y89" s="1317"/>
      <c r="Z89" s="1321">
        <v>1</v>
      </c>
      <c r="AA89" s="1322"/>
      <c r="AB89" s="1323"/>
      <c r="AC89" s="1315">
        <v>35</v>
      </c>
      <c r="AD89" s="1317"/>
      <c r="AE89" s="924">
        <v>1</v>
      </c>
      <c r="AF89" s="1315">
        <v>35</v>
      </c>
      <c r="AG89" s="1316"/>
      <c r="AH89" s="1316"/>
      <c r="AI89" s="1317"/>
    </row>
    <row r="90" spans="1:35" ht="15" customHeight="1">
      <c r="A90" s="428"/>
      <c r="B90" s="928">
        <v>82</v>
      </c>
      <c r="C90" s="1016" t="s">
        <v>1754</v>
      </c>
      <c r="D90" s="1017"/>
      <c r="E90" s="1017"/>
      <c r="F90" s="1017"/>
      <c r="G90" s="1017"/>
      <c r="H90" s="1017"/>
      <c r="I90" s="1017"/>
      <c r="J90" s="1018"/>
      <c r="K90" s="1318"/>
      <c r="L90" s="1319"/>
      <c r="M90" s="1318" t="s">
        <v>2295</v>
      </c>
      <c r="N90" s="1320"/>
      <c r="O90" s="1320"/>
      <c r="P90" s="1320"/>
      <c r="Q90" s="1320"/>
      <c r="R90" s="1320"/>
      <c r="S90" s="1320"/>
      <c r="T90" s="1319"/>
      <c r="U90" s="1315"/>
      <c r="V90" s="1316"/>
      <c r="W90" s="1316"/>
      <c r="X90" s="1316"/>
      <c r="Y90" s="1317"/>
      <c r="Z90" s="1321">
        <v>1</v>
      </c>
      <c r="AA90" s="1322"/>
      <c r="AB90" s="1323"/>
      <c r="AC90" s="1315">
        <v>35</v>
      </c>
      <c r="AD90" s="1317"/>
      <c r="AE90" s="924">
        <v>1</v>
      </c>
      <c r="AF90" s="1315">
        <v>35</v>
      </c>
      <c r="AG90" s="1316"/>
      <c r="AH90" s="1316"/>
      <c r="AI90" s="1317"/>
    </row>
    <row r="91" spans="1:35" ht="14.25" customHeight="1">
      <c r="A91" s="428"/>
      <c r="B91" s="928">
        <v>83</v>
      </c>
      <c r="C91" s="1016" t="s">
        <v>1754</v>
      </c>
      <c r="D91" s="1017"/>
      <c r="E91" s="1017"/>
      <c r="F91" s="1017"/>
      <c r="G91" s="1017"/>
      <c r="H91" s="1017"/>
      <c r="I91" s="1017"/>
      <c r="J91" s="1018"/>
      <c r="K91" s="1318"/>
      <c r="L91" s="1319"/>
      <c r="M91" s="1318" t="s">
        <v>2296</v>
      </c>
      <c r="N91" s="1320"/>
      <c r="O91" s="1320"/>
      <c r="P91" s="1320"/>
      <c r="Q91" s="1320"/>
      <c r="R91" s="1320"/>
      <c r="S91" s="1320"/>
      <c r="T91" s="1319"/>
      <c r="U91" s="1315"/>
      <c r="V91" s="1316"/>
      <c r="W91" s="1316"/>
      <c r="X91" s="1316"/>
      <c r="Y91" s="1317"/>
      <c r="Z91" s="1321">
        <v>1</v>
      </c>
      <c r="AA91" s="1322"/>
      <c r="AB91" s="1323"/>
      <c r="AC91" s="1315">
        <v>35</v>
      </c>
      <c r="AD91" s="1317"/>
      <c r="AE91" s="924">
        <v>1</v>
      </c>
      <c r="AF91" s="1315">
        <v>35</v>
      </c>
      <c r="AG91" s="1316"/>
      <c r="AH91" s="1316"/>
      <c r="AI91" s="1317"/>
    </row>
    <row r="92" spans="1:35" ht="14.25" customHeight="1">
      <c r="A92" s="428"/>
      <c r="B92" s="928">
        <v>84</v>
      </c>
      <c r="C92" s="1016" t="s">
        <v>1754</v>
      </c>
      <c r="D92" s="1017"/>
      <c r="E92" s="1017"/>
      <c r="F92" s="1017"/>
      <c r="G92" s="1017"/>
      <c r="H92" s="1017"/>
      <c r="I92" s="1017"/>
      <c r="J92" s="1018"/>
      <c r="K92" s="1318"/>
      <c r="L92" s="1319"/>
      <c r="M92" s="1318" t="s">
        <v>2297</v>
      </c>
      <c r="N92" s="1320"/>
      <c r="O92" s="1320"/>
      <c r="P92" s="1320"/>
      <c r="Q92" s="1320"/>
      <c r="R92" s="1320"/>
      <c r="S92" s="1320"/>
      <c r="T92" s="1319"/>
      <c r="U92" s="1315"/>
      <c r="V92" s="1316"/>
      <c r="W92" s="1316"/>
      <c r="X92" s="1316"/>
      <c r="Y92" s="1317"/>
      <c r="Z92" s="1321">
        <v>1</v>
      </c>
      <c r="AA92" s="1322"/>
      <c r="AB92" s="1323"/>
      <c r="AC92" s="1315">
        <v>35</v>
      </c>
      <c r="AD92" s="1317"/>
      <c r="AE92" s="924">
        <v>1</v>
      </c>
      <c r="AF92" s="1315">
        <v>35</v>
      </c>
      <c r="AG92" s="1316"/>
      <c r="AH92" s="1316"/>
      <c r="AI92" s="1317"/>
    </row>
    <row r="93" spans="1:35" ht="14.25" customHeight="1">
      <c r="A93" s="428"/>
      <c r="B93" s="928">
        <v>85</v>
      </c>
      <c r="C93" s="1016" t="s">
        <v>1754</v>
      </c>
      <c r="D93" s="1017"/>
      <c r="E93" s="1017"/>
      <c r="F93" s="1017"/>
      <c r="G93" s="1017"/>
      <c r="H93" s="1017"/>
      <c r="I93" s="1017"/>
      <c r="J93" s="1018"/>
      <c r="K93" s="1318"/>
      <c r="L93" s="1319"/>
      <c r="M93" s="1318" t="s">
        <v>2298</v>
      </c>
      <c r="N93" s="1320"/>
      <c r="O93" s="1320"/>
      <c r="P93" s="1320"/>
      <c r="Q93" s="1320"/>
      <c r="R93" s="1320"/>
      <c r="S93" s="1320"/>
      <c r="T93" s="1319"/>
      <c r="U93" s="1315"/>
      <c r="V93" s="1316"/>
      <c r="W93" s="1316"/>
      <c r="X93" s="1316"/>
      <c r="Y93" s="1317"/>
      <c r="Z93" s="1321">
        <v>1</v>
      </c>
      <c r="AA93" s="1322"/>
      <c r="AB93" s="1323"/>
      <c r="AC93" s="1315">
        <v>35</v>
      </c>
      <c r="AD93" s="1317"/>
      <c r="AE93" s="924">
        <v>1</v>
      </c>
      <c r="AF93" s="1315">
        <v>35</v>
      </c>
      <c r="AG93" s="1316"/>
      <c r="AH93" s="1316"/>
      <c r="AI93" s="1317"/>
    </row>
    <row r="94" spans="1:35" ht="14.25" customHeight="1">
      <c r="A94" s="428"/>
      <c r="B94" s="928">
        <v>86</v>
      </c>
      <c r="C94" s="1016" t="s">
        <v>1754</v>
      </c>
      <c r="D94" s="1017"/>
      <c r="E94" s="1017"/>
      <c r="F94" s="1017"/>
      <c r="G94" s="1017"/>
      <c r="H94" s="1017"/>
      <c r="I94" s="1017"/>
      <c r="J94" s="1018"/>
      <c r="K94" s="1318"/>
      <c r="L94" s="1319"/>
      <c r="M94" s="1318" t="s">
        <v>2299</v>
      </c>
      <c r="N94" s="1320"/>
      <c r="O94" s="1320"/>
      <c r="P94" s="1320"/>
      <c r="Q94" s="1320"/>
      <c r="R94" s="1320"/>
      <c r="S94" s="1320"/>
      <c r="T94" s="1319"/>
      <c r="U94" s="1315"/>
      <c r="V94" s="1316"/>
      <c r="W94" s="1316"/>
      <c r="X94" s="1316"/>
      <c r="Y94" s="1317"/>
      <c r="Z94" s="1321">
        <v>1</v>
      </c>
      <c r="AA94" s="1322"/>
      <c r="AB94" s="1323"/>
      <c r="AC94" s="1315">
        <v>35</v>
      </c>
      <c r="AD94" s="1317"/>
      <c r="AE94" s="924">
        <v>1</v>
      </c>
      <c r="AF94" s="1315">
        <v>35</v>
      </c>
      <c r="AG94" s="1316"/>
      <c r="AH94" s="1316"/>
      <c r="AI94" s="1317"/>
    </row>
    <row r="95" spans="1:35" ht="14.25" customHeight="1">
      <c r="A95" s="428"/>
      <c r="B95" s="928">
        <v>87</v>
      </c>
      <c r="C95" s="1016" t="s">
        <v>1754</v>
      </c>
      <c r="D95" s="1017"/>
      <c r="E95" s="1017"/>
      <c r="F95" s="1017"/>
      <c r="G95" s="1017"/>
      <c r="H95" s="1017"/>
      <c r="I95" s="1017"/>
      <c r="J95" s="1018"/>
      <c r="K95" s="1318"/>
      <c r="L95" s="1319"/>
      <c r="M95" s="1318" t="s">
        <v>2300</v>
      </c>
      <c r="N95" s="1320"/>
      <c r="O95" s="1320"/>
      <c r="P95" s="1320"/>
      <c r="Q95" s="1320"/>
      <c r="R95" s="1320"/>
      <c r="S95" s="1320"/>
      <c r="T95" s="1319"/>
      <c r="U95" s="1315"/>
      <c r="V95" s="1316"/>
      <c r="W95" s="1316"/>
      <c r="X95" s="1316"/>
      <c r="Y95" s="1317"/>
      <c r="Z95" s="1321">
        <v>1</v>
      </c>
      <c r="AA95" s="1322"/>
      <c r="AB95" s="1323"/>
      <c r="AC95" s="1315">
        <v>35</v>
      </c>
      <c r="AD95" s="1317"/>
      <c r="AE95" s="924">
        <v>1</v>
      </c>
      <c r="AF95" s="1315">
        <v>35</v>
      </c>
      <c r="AG95" s="1316"/>
      <c r="AH95" s="1316"/>
      <c r="AI95" s="1317"/>
    </row>
    <row r="96" spans="1:35" ht="14.25" customHeight="1">
      <c r="A96" s="428"/>
      <c r="B96" s="928">
        <v>88</v>
      </c>
      <c r="C96" s="1016" t="s">
        <v>1754</v>
      </c>
      <c r="D96" s="1017"/>
      <c r="E96" s="1017"/>
      <c r="F96" s="1017"/>
      <c r="G96" s="1017"/>
      <c r="H96" s="1017"/>
      <c r="I96" s="1017"/>
      <c r="J96" s="1018"/>
      <c r="K96" s="1318"/>
      <c r="L96" s="1319"/>
      <c r="M96" s="1318" t="s">
        <v>2301</v>
      </c>
      <c r="N96" s="1320"/>
      <c r="O96" s="1320"/>
      <c r="P96" s="1320"/>
      <c r="Q96" s="1320"/>
      <c r="R96" s="1320"/>
      <c r="S96" s="1320"/>
      <c r="T96" s="1319"/>
      <c r="U96" s="1315"/>
      <c r="V96" s="1316"/>
      <c r="W96" s="1316"/>
      <c r="X96" s="1316"/>
      <c r="Y96" s="1317"/>
      <c r="Z96" s="1321">
        <v>1</v>
      </c>
      <c r="AA96" s="1322"/>
      <c r="AB96" s="1323"/>
      <c r="AC96" s="1315">
        <v>35</v>
      </c>
      <c r="AD96" s="1317"/>
      <c r="AE96" s="924">
        <v>1</v>
      </c>
      <c r="AF96" s="1315">
        <v>35</v>
      </c>
      <c r="AG96" s="1316"/>
      <c r="AH96" s="1316"/>
      <c r="AI96" s="1317"/>
    </row>
    <row r="97" spans="1:35" ht="14.25" customHeight="1">
      <c r="A97" s="428"/>
      <c r="B97" s="928">
        <v>89</v>
      </c>
      <c r="C97" s="1016" t="s">
        <v>1754</v>
      </c>
      <c r="D97" s="1017"/>
      <c r="E97" s="1017"/>
      <c r="F97" s="1017"/>
      <c r="G97" s="1017"/>
      <c r="H97" s="1017"/>
      <c r="I97" s="1017"/>
      <c r="J97" s="1018"/>
      <c r="K97" s="1318"/>
      <c r="L97" s="1319"/>
      <c r="M97" s="1318" t="s">
        <v>2302</v>
      </c>
      <c r="N97" s="1320"/>
      <c r="O97" s="1320"/>
      <c r="P97" s="1320"/>
      <c r="Q97" s="1320"/>
      <c r="R97" s="1320"/>
      <c r="S97" s="1320"/>
      <c r="T97" s="1319"/>
      <c r="U97" s="1315"/>
      <c r="V97" s="1316"/>
      <c r="W97" s="1316"/>
      <c r="X97" s="1316"/>
      <c r="Y97" s="1317"/>
      <c r="Z97" s="1321">
        <v>1</v>
      </c>
      <c r="AA97" s="1322"/>
      <c r="AB97" s="1323"/>
      <c r="AC97" s="1315">
        <v>35</v>
      </c>
      <c r="AD97" s="1317"/>
      <c r="AE97" s="924">
        <v>1</v>
      </c>
      <c r="AF97" s="1315">
        <v>35</v>
      </c>
      <c r="AG97" s="1316"/>
      <c r="AH97" s="1316"/>
      <c r="AI97" s="1317"/>
    </row>
    <row r="98" spans="1:35" ht="14.25" customHeight="1">
      <c r="A98" s="428"/>
      <c r="B98" s="928">
        <v>90</v>
      </c>
      <c r="C98" s="1016" t="s">
        <v>1754</v>
      </c>
      <c r="D98" s="1017"/>
      <c r="E98" s="1017"/>
      <c r="F98" s="1017"/>
      <c r="G98" s="1017"/>
      <c r="H98" s="1017"/>
      <c r="I98" s="1017"/>
      <c r="J98" s="1018"/>
      <c r="K98" s="1318"/>
      <c r="L98" s="1319"/>
      <c r="M98" s="1318" t="s">
        <v>2303</v>
      </c>
      <c r="N98" s="1320"/>
      <c r="O98" s="1320"/>
      <c r="P98" s="1320"/>
      <c r="Q98" s="1320"/>
      <c r="R98" s="1320"/>
      <c r="S98" s="1320"/>
      <c r="T98" s="1319"/>
      <c r="U98" s="1315"/>
      <c r="V98" s="1316"/>
      <c r="W98" s="1316"/>
      <c r="X98" s="1316"/>
      <c r="Y98" s="1317"/>
      <c r="Z98" s="1321">
        <v>1</v>
      </c>
      <c r="AA98" s="1322"/>
      <c r="AB98" s="1323"/>
      <c r="AC98" s="1315">
        <v>35</v>
      </c>
      <c r="AD98" s="1317"/>
      <c r="AE98" s="924">
        <v>1</v>
      </c>
      <c r="AF98" s="1315">
        <v>35</v>
      </c>
      <c r="AG98" s="1316"/>
      <c r="AH98" s="1316"/>
      <c r="AI98" s="1317"/>
    </row>
    <row r="99" spans="1:35" ht="14.25" customHeight="1">
      <c r="A99" s="428"/>
      <c r="B99" s="928">
        <v>91</v>
      </c>
      <c r="C99" s="1016" t="s">
        <v>1754</v>
      </c>
      <c r="D99" s="1017"/>
      <c r="E99" s="1017"/>
      <c r="F99" s="1017"/>
      <c r="G99" s="1017"/>
      <c r="H99" s="1017"/>
      <c r="I99" s="1017"/>
      <c r="J99" s="1018"/>
      <c r="K99" s="1318"/>
      <c r="L99" s="1319"/>
      <c r="M99" s="1318" t="s">
        <v>2304</v>
      </c>
      <c r="N99" s="1320"/>
      <c r="O99" s="1320"/>
      <c r="P99" s="1320"/>
      <c r="Q99" s="1320"/>
      <c r="R99" s="1320"/>
      <c r="S99" s="1320"/>
      <c r="T99" s="1319"/>
      <c r="U99" s="1315"/>
      <c r="V99" s="1316"/>
      <c r="W99" s="1316"/>
      <c r="X99" s="1316"/>
      <c r="Y99" s="1317"/>
      <c r="Z99" s="1321">
        <v>1</v>
      </c>
      <c r="AA99" s="1322"/>
      <c r="AB99" s="1323"/>
      <c r="AC99" s="1315">
        <v>35</v>
      </c>
      <c r="AD99" s="1317"/>
      <c r="AE99" s="924">
        <v>1</v>
      </c>
      <c r="AF99" s="1315">
        <v>35</v>
      </c>
      <c r="AG99" s="1316"/>
      <c r="AH99" s="1316"/>
      <c r="AI99" s="1317"/>
    </row>
    <row r="100" spans="1:35" ht="14.25" customHeight="1">
      <c r="A100" s="428"/>
      <c r="B100" s="928">
        <v>92</v>
      </c>
      <c r="C100" s="1016" t="s">
        <v>1754</v>
      </c>
      <c r="D100" s="1017"/>
      <c r="E100" s="1017"/>
      <c r="F100" s="1017"/>
      <c r="G100" s="1017"/>
      <c r="H100" s="1017"/>
      <c r="I100" s="1017"/>
      <c r="J100" s="1018"/>
      <c r="K100" s="1318"/>
      <c r="L100" s="1319"/>
      <c r="M100" s="1318" t="s">
        <v>2305</v>
      </c>
      <c r="N100" s="1320"/>
      <c r="O100" s="1320"/>
      <c r="P100" s="1320"/>
      <c r="Q100" s="1320"/>
      <c r="R100" s="1320"/>
      <c r="S100" s="1320"/>
      <c r="T100" s="1319"/>
      <c r="U100" s="1315"/>
      <c r="V100" s="1316"/>
      <c r="W100" s="1316"/>
      <c r="X100" s="1316"/>
      <c r="Y100" s="1317"/>
      <c r="Z100" s="1321">
        <v>1</v>
      </c>
      <c r="AA100" s="1322"/>
      <c r="AB100" s="1323"/>
      <c r="AC100" s="1315">
        <v>35</v>
      </c>
      <c r="AD100" s="1317"/>
      <c r="AE100" s="924">
        <v>1</v>
      </c>
      <c r="AF100" s="1315">
        <v>35</v>
      </c>
      <c r="AG100" s="1316"/>
      <c r="AH100" s="1316"/>
      <c r="AI100" s="1317"/>
    </row>
    <row r="101" spans="1:35" ht="15" customHeight="1">
      <c r="A101" s="428"/>
      <c r="B101" s="928">
        <v>93</v>
      </c>
      <c r="C101" s="1016" t="s">
        <v>1754</v>
      </c>
      <c r="D101" s="1017"/>
      <c r="E101" s="1017"/>
      <c r="F101" s="1017"/>
      <c r="G101" s="1017"/>
      <c r="H101" s="1017"/>
      <c r="I101" s="1017"/>
      <c r="J101" s="1018"/>
      <c r="K101" s="1318"/>
      <c r="L101" s="1319"/>
      <c r="M101" s="1318" t="s">
        <v>2306</v>
      </c>
      <c r="N101" s="1320"/>
      <c r="O101" s="1320"/>
      <c r="P101" s="1320"/>
      <c r="Q101" s="1320"/>
      <c r="R101" s="1320"/>
      <c r="S101" s="1320"/>
      <c r="T101" s="1319"/>
      <c r="U101" s="1315"/>
      <c r="V101" s="1316"/>
      <c r="W101" s="1316"/>
      <c r="X101" s="1316"/>
      <c r="Y101" s="1317"/>
      <c r="Z101" s="1321">
        <v>1</v>
      </c>
      <c r="AA101" s="1322"/>
      <c r="AB101" s="1323"/>
      <c r="AC101" s="1315">
        <v>35</v>
      </c>
      <c r="AD101" s="1317"/>
      <c r="AE101" s="924">
        <v>1</v>
      </c>
      <c r="AF101" s="1315">
        <v>35</v>
      </c>
      <c r="AG101" s="1316"/>
      <c r="AH101" s="1316"/>
      <c r="AI101" s="1317"/>
    </row>
    <row r="102" spans="1:35" ht="14.25" customHeight="1">
      <c r="A102" s="428"/>
      <c r="B102" s="928">
        <v>94</v>
      </c>
      <c r="C102" s="1016" t="s">
        <v>1754</v>
      </c>
      <c r="D102" s="1017"/>
      <c r="E102" s="1017"/>
      <c r="F102" s="1017"/>
      <c r="G102" s="1017"/>
      <c r="H102" s="1017"/>
      <c r="I102" s="1017"/>
      <c r="J102" s="1018"/>
      <c r="K102" s="1318"/>
      <c r="L102" s="1319"/>
      <c r="M102" s="1318" t="s">
        <v>2307</v>
      </c>
      <c r="N102" s="1320"/>
      <c r="O102" s="1320"/>
      <c r="P102" s="1320"/>
      <c r="Q102" s="1320"/>
      <c r="R102" s="1320"/>
      <c r="S102" s="1320"/>
      <c r="T102" s="1319"/>
      <c r="U102" s="1315"/>
      <c r="V102" s="1316"/>
      <c r="W102" s="1316"/>
      <c r="X102" s="1316"/>
      <c r="Y102" s="1317"/>
      <c r="Z102" s="1321">
        <v>1</v>
      </c>
      <c r="AA102" s="1322"/>
      <c r="AB102" s="1323"/>
      <c r="AC102" s="1315">
        <v>35</v>
      </c>
      <c r="AD102" s="1317"/>
      <c r="AE102" s="924">
        <v>1</v>
      </c>
      <c r="AF102" s="1315">
        <v>35</v>
      </c>
      <c r="AG102" s="1316"/>
      <c r="AH102" s="1316"/>
      <c r="AI102" s="1317"/>
    </row>
    <row r="103" spans="1:35" ht="14.25" customHeight="1">
      <c r="A103" s="428"/>
      <c r="B103" s="928">
        <v>95</v>
      </c>
      <c r="C103" s="1016" t="s">
        <v>1754</v>
      </c>
      <c r="D103" s="1017"/>
      <c r="E103" s="1017"/>
      <c r="F103" s="1017"/>
      <c r="G103" s="1017"/>
      <c r="H103" s="1017"/>
      <c r="I103" s="1017"/>
      <c r="J103" s="1018"/>
      <c r="K103" s="1318"/>
      <c r="L103" s="1319"/>
      <c r="M103" s="1318" t="s">
        <v>2308</v>
      </c>
      <c r="N103" s="1320"/>
      <c r="O103" s="1320"/>
      <c r="P103" s="1320"/>
      <c r="Q103" s="1320"/>
      <c r="R103" s="1320"/>
      <c r="S103" s="1320"/>
      <c r="T103" s="1319"/>
      <c r="U103" s="1315"/>
      <c r="V103" s="1316"/>
      <c r="W103" s="1316"/>
      <c r="X103" s="1316"/>
      <c r="Y103" s="1317"/>
      <c r="Z103" s="1321">
        <v>1</v>
      </c>
      <c r="AA103" s="1322"/>
      <c r="AB103" s="1323"/>
      <c r="AC103" s="1315">
        <v>35</v>
      </c>
      <c r="AD103" s="1317"/>
      <c r="AE103" s="924">
        <v>1</v>
      </c>
      <c r="AF103" s="1315">
        <v>35</v>
      </c>
      <c r="AG103" s="1316"/>
      <c r="AH103" s="1316"/>
      <c r="AI103" s="1317"/>
    </row>
    <row r="104" spans="1:35" ht="14.25" customHeight="1">
      <c r="A104" s="428"/>
      <c r="B104" s="928">
        <v>96</v>
      </c>
      <c r="C104" s="1016" t="s">
        <v>1754</v>
      </c>
      <c r="D104" s="1017"/>
      <c r="E104" s="1017"/>
      <c r="F104" s="1017"/>
      <c r="G104" s="1017"/>
      <c r="H104" s="1017"/>
      <c r="I104" s="1017"/>
      <c r="J104" s="1018"/>
      <c r="K104" s="1318"/>
      <c r="L104" s="1319"/>
      <c r="M104" s="1318" t="s">
        <v>2309</v>
      </c>
      <c r="N104" s="1320"/>
      <c r="O104" s="1320"/>
      <c r="P104" s="1320"/>
      <c r="Q104" s="1320"/>
      <c r="R104" s="1320"/>
      <c r="S104" s="1320"/>
      <c r="T104" s="1319"/>
      <c r="U104" s="1315"/>
      <c r="V104" s="1316"/>
      <c r="W104" s="1316"/>
      <c r="X104" s="1316"/>
      <c r="Y104" s="1317"/>
      <c r="Z104" s="1321">
        <v>1</v>
      </c>
      <c r="AA104" s="1322"/>
      <c r="AB104" s="1323"/>
      <c r="AC104" s="1315">
        <v>35</v>
      </c>
      <c r="AD104" s="1317"/>
      <c r="AE104" s="924">
        <v>1</v>
      </c>
      <c r="AF104" s="1315">
        <v>35</v>
      </c>
      <c r="AG104" s="1316"/>
      <c r="AH104" s="1316"/>
      <c r="AI104" s="1317"/>
    </row>
    <row r="105" spans="1:35" ht="14.25" customHeight="1">
      <c r="A105" s="428"/>
      <c r="B105" s="928">
        <v>97</v>
      </c>
      <c r="C105" s="1016" t="s">
        <v>1754</v>
      </c>
      <c r="D105" s="1017"/>
      <c r="E105" s="1017"/>
      <c r="F105" s="1017"/>
      <c r="G105" s="1017"/>
      <c r="H105" s="1017"/>
      <c r="I105" s="1017"/>
      <c r="J105" s="1018"/>
      <c r="K105" s="1318"/>
      <c r="L105" s="1319"/>
      <c r="M105" s="1318" t="s">
        <v>2310</v>
      </c>
      <c r="N105" s="1320"/>
      <c r="O105" s="1320"/>
      <c r="P105" s="1320"/>
      <c r="Q105" s="1320"/>
      <c r="R105" s="1320"/>
      <c r="S105" s="1320"/>
      <c r="T105" s="1319"/>
      <c r="U105" s="1315"/>
      <c r="V105" s="1316"/>
      <c r="W105" s="1316"/>
      <c r="X105" s="1316"/>
      <c r="Y105" s="1317"/>
      <c r="Z105" s="1321">
        <v>1</v>
      </c>
      <c r="AA105" s="1322"/>
      <c r="AB105" s="1323"/>
      <c r="AC105" s="1315">
        <v>35</v>
      </c>
      <c r="AD105" s="1317"/>
      <c r="AE105" s="924">
        <v>1</v>
      </c>
      <c r="AF105" s="1315">
        <v>35</v>
      </c>
      <c r="AG105" s="1316"/>
      <c r="AH105" s="1316"/>
      <c r="AI105" s="1317"/>
    </row>
    <row r="106" spans="1:35" ht="14.25" customHeight="1">
      <c r="A106" s="428"/>
      <c r="B106" s="928">
        <v>98</v>
      </c>
      <c r="C106" s="1016" t="s">
        <v>1754</v>
      </c>
      <c r="D106" s="1017"/>
      <c r="E106" s="1017"/>
      <c r="F106" s="1017"/>
      <c r="G106" s="1017"/>
      <c r="H106" s="1017"/>
      <c r="I106" s="1017"/>
      <c r="J106" s="1018"/>
      <c r="K106" s="1318"/>
      <c r="L106" s="1319"/>
      <c r="M106" s="1318" t="s">
        <v>2311</v>
      </c>
      <c r="N106" s="1320"/>
      <c r="O106" s="1320"/>
      <c r="P106" s="1320"/>
      <c r="Q106" s="1320"/>
      <c r="R106" s="1320"/>
      <c r="S106" s="1320"/>
      <c r="T106" s="1319"/>
      <c r="U106" s="1315"/>
      <c r="V106" s="1316"/>
      <c r="W106" s="1316"/>
      <c r="X106" s="1316"/>
      <c r="Y106" s="1317"/>
      <c r="Z106" s="1321">
        <v>1</v>
      </c>
      <c r="AA106" s="1322"/>
      <c r="AB106" s="1323"/>
      <c r="AC106" s="1315">
        <v>35</v>
      </c>
      <c r="AD106" s="1317"/>
      <c r="AE106" s="924">
        <v>1</v>
      </c>
      <c r="AF106" s="1315">
        <v>35</v>
      </c>
      <c r="AG106" s="1316"/>
      <c r="AH106" s="1316"/>
      <c r="AI106" s="1317"/>
    </row>
    <row r="107" spans="1:35" ht="14.25" customHeight="1">
      <c r="A107" s="428"/>
      <c r="B107" s="928">
        <v>99</v>
      </c>
      <c r="C107" s="1016" t="s">
        <v>1754</v>
      </c>
      <c r="D107" s="1017"/>
      <c r="E107" s="1017"/>
      <c r="F107" s="1017"/>
      <c r="G107" s="1017"/>
      <c r="H107" s="1017"/>
      <c r="I107" s="1017"/>
      <c r="J107" s="1018"/>
      <c r="K107" s="1318"/>
      <c r="L107" s="1319"/>
      <c r="M107" s="1318" t="s">
        <v>2312</v>
      </c>
      <c r="N107" s="1320"/>
      <c r="O107" s="1320"/>
      <c r="P107" s="1320"/>
      <c r="Q107" s="1320"/>
      <c r="R107" s="1320"/>
      <c r="S107" s="1320"/>
      <c r="T107" s="1319"/>
      <c r="U107" s="1315"/>
      <c r="V107" s="1316"/>
      <c r="W107" s="1316"/>
      <c r="X107" s="1316"/>
      <c r="Y107" s="1317"/>
      <c r="Z107" s="1321">
        <v>1</v>
      </c>
      <c r="AA107" s="1322"/>
      <c r="AB107" s="1323"/>
      <c r="AC107" s="1315">
        <v>35</v>
      </c>
      <c r="AD107" s="1317"/>
      <c r="AE107" s="924">
        <v>1</v>
      </c>
      <c r="AF107" s="1315">
        <v>35</v>
      </c>
      <c r="AG107" s="1316"/>
      <c r="AH107" s="1316"/>
      <c r="AI107" s="1317"/>
    </row>
    <row r="108" spans="1:35" ht="14.25" customHeight="1">
      <c r="A108" s="428"/>
      <c r="B108" s="928">
        <v>100</v>
      </c>
      <c r="C108" s="1016" t="s">
        <v>1754</v>
      </c>
      <c r="D108" s="1017"/>
      <c r="E108" s="1017"/>
      <c r="F108" s="1017"/>
      <c r="G108" s="1017"/>
      <c r="H108" s="1017"/>
      <c r="I108" s="1017"/>
      <c r="J108" s="1018"/>
      <c r="K108" s="1318"/>
      <c r="L108" s="1319"/>
      <c r="M108" s="1318" t="s">
        <v>2313</v>
      </c>
      <c r="N108" s="1320"/>
      <c r="O108" s="1320"/>
      <c r="P108" s="1320"/>
      <c r="Q108" s="1320"/>
      <c r="R108" s="1320"/>
      <c r="S108" s="1320"/>
      <c r="T108" s="1319"/>
      <c r="U108" s="1315"/>
      <c r="V108" s="1316"/>
      <c r="W108" s="1316"/>
      <c r="X108" s="1316"/>
      <c r="Y108" s="1317"/>
      <c r="Z108" s="1321">
        <v>1</v>
      </c>
      <c r="AA108" s="1322"/>
      <c r="AB108" s="1323"/>
      <c r="AC108" s="1315">
        <v>35</v>
      </c>
      <c r="AD108" s="1317"/>
      <c r="AE108" s="924">
        <v>1</v>
      </c>
      <c r="AF108" s="1315">
        <v>35</v>
      </c>
      <c r="AG108" s="1316"/>
      <c r="AH108" s="1316"/>
      <c r="AI108" s="1317"/>
    </row>
    <row r="109" spans="1:35" ht="14.25" customHeight="1">
      <c r="A109" s="428"/>
      <c r="B109" s="928">
        <v>101</v>
      </c>
      <c r="C109" s="1016" t="s">
        <v>1754</v>
      </c>
      <c r="D109" s="1017"/>
      <c r="E109" s="1017"/>
      <c r="F109" s="1017"/>
      <c r="G109" s="1017"/>
      <c r="H109" s="1017"/>
      <c r="I109" s="1017"/>
      <c r="J109" s="1018"/>
      <c r="K109" s="1318"/>
      <c r="L109" s="1319"/>
      <c r="M109" s="1318" t="s">
        <v>2314</v>
      </c>
      <c r="N109" s="1320"/>
      <c r="O109" s="1320"/>
      <c r="P109" s="1320"/>
      <c r="Q109" s="1320"/>
      <c r="R109" s="1320"/>
      <c r="S109" s="1320"/>
      <c r="T109" s="1319"/>
      <c r="U109" s="1315"/>
      <c r="V109" s="1316"/>
      <c r="W109" s="1316"/>
      <c r="X109" s="1316"/>
      <c r="Y109" s="1317"/>
      <c r="Z109" s="1321">
        <v>1</v>
      </c>
      <c r="AA109" s="1322"/>
      <c r="AB109" s="1323"/>
      <c r="AC109" s="1315">
        <v>35</v>
      </c>
      <c r="AD109" s="1317"/>
      <c r="AE109" s="924">
        <v>1</v>
      </c>
      <c r="AF109" s="1315">
        <v>35</v>
      </c>
      <c r="AG109" s="1316"/>
      <c r="AH109" s="1316"/>
      <c r="AI109" s="1317"/>
    </row>
    <row r="110" spans="1:35" ht="14.25" customHeight="1">
      <c r="A110" s="428"/>
      <c r="B110" s="928">
        <v>102</v>
      </c>
      <c r="C110" s="1016" t="s">
        <v>1754</v>
      </c>
      <c r="D110" s="1017"/>
      <c r="E110" s="1017"/>
      <c r="F110" s="1017"/>
      <c r="G110" s="1017"/>
      <c r="H110" s="1017"/>
      <c r="I110" s="1017"/>
      <c r="J110" s="1018"/>
      <c r="K110" s="1318"/>
      <c r="L110" s="1319"/>
      <c r="M110" s="1318" t="s">
        <v>2315</v>
      </c>
      <c r="N110" s="1320"/>
      <c r="O110" s="1320"/>
      <c r="P110" s="1320"/>
      <c r="Q110" s="1320"/>
      <c r="R110" s="1320"/>
      <c r="S110" s="1320"/>
      <c r="T110" s="1319"/>
      <c r="U110" s="1315"/>
      <c r="V110" s="1316"/>
      <c r="W110" s="1316"/>
      <c r="X110" s="1316"/>
      <c r="Y110" s="1317"/>
      <c r="Z110" s="1321">
        <v>1</v>
      </c>
      <c r="AA110" s="1322"/>
      <c r="AB110" s="1323"/>
      <c r="AC110" s="1315">
        <v>35</v>
      </c>
      <c r="AD110" s="1317"/>
      <c r="AE110" s="924">
        <v>1</v>
      </c>
      <c r="AF110" s="1315">
        <v>35</v>
      </c>
      <c r="AG110" s="1316"/>
      <c r="AH110" s="1316"/>
      <c r="AI110" s="1317"/>
    </row>
    <row r="111" spans="1:35" ht="15" customHeight="1">
      <c r="A111" s="428"/>
      <c r="B111" s="928">
        <v>103</v>
      </c>
      <c r="C111" s="1016" t="s">
        <v>1754</v>
      </c>
      <c r="D111" s="1017"/>
      <c r="E111" s="1017"/>
      <c r="F111" s="1017"/>
      <c r="G111" s="1017"/>
      <c r="H111" s="1017"/>
      <c r="I111" s="1017"/>
      <c r="J111" s="1018"/>
      <c r="K111" s="1318"/>
      <c r="L111" s="1319"/>
      <c r="M111" s="1318" t="s">
        <v>2316</v>
      </c>
      <c r="N111" s="1320"/>
      <c r="O111" s="1320"/>
      <c r="P111" s="1320"/>
      <c r="Q111" s="1320"/>
      <c r="R111" s="1320"/>
      <c r="S111" s="1320"/>
      <c r="T111" s="1319"/>
      <c r="U111" s="1315"/>
      <c r="V111" s="1316"/>
      <c r="W111" s="1316"/>
      <c r="X111" s="1316"/>
      <c r="Y111" s="1317"/>
      <c r="Z111" s="1321">
        <v>1</v>
      </c>
      <c r="AA111" s="1322"/>
      <c r="AB111" s="1323"/>
      <c r="AC111" s="1315">
        <v>35</v>
      </c>
      <c r="AD111" s="1317"/>
      <c r="AE111" s="924">
        <v>1</v>
      </c>
      <c r="AF111" s="1315">
        <v>35</v>
      </c>
      <c r="AG111" s="1316"/>
      <c r="AH111" s="1316"/>
      <c r="AI111" s="1317"/>
    </row>
    <row r="112" spans="1:35" ht="14.25" customHeight="1">
      <c r="A112" s="428"/>
      <c r="B112" s="928">
        <v>104</v>
      </c>
      <c r="C112" s="1016" t="s">
        <v>1754</v>
      </c>
      <c r="D112" s="1017"/>
      <c r="E112" s="1017"/>
      <c r="F112" s="1017"/>
      <c r="G112" s="1017"/>
      <c r="H112" s="1017"/>
      <c r="I112" s="1017"/>
      <c r="J112" s="1018"/>
      <c r="K112" s="1318"/>
      <c r="L112" s="1319"/>
      <c r="M112" s="1318" t="s">
        <v>2317</v>
      </c>
      <c r="N112" s="1320"/>
      <c r="O112" s="1320"/>
      <c r="P112" s="1320"/>
      <c r="Q112" s="1320"/>
      <c r="R112" s="1320"/>
      <c r="S112" s="1320"/>
      <c r="T112" s="1319"/>
      <c r="U112" s="1315"/>
      <c r="V112" s="1316"/>
      <c r="W112" s="1316"/>
      <c r="X112" s="1316"/>
      <c r="Y112" s="1317"/>
      <c r="Z112" s="1321">
        <v>1</v>
      </c>
      <c r="AA112" s="1322"/>
      <c r="AB112" s="1323"/>
      <c r="AC112" s="1315">
        <v>35</v>
      </c>
      <c r="AD112" s="1317"/>
      <c r="AE112" s="924">
        <v>1</v>
      </c>
      <c r="AF112" s="1315">
        <v>35</v>
      </c>
      <c r="AG112" s="1316"/>
      <c r="AH112" s="1316"/>
      <c r="AI112" s="1317"/>
    </row>
    <row r="113" spans="1:35" ht="14.25" customHeight="1">
      <c r="A113" s="428"/>
      <c r="B113" s="928">
        <v>105</v>
      </c>
      <c r="C113" s="1016" t="s">
        <v>1754</v>
      </c>
      <c r="D113" s="1017"/>
      <c r="E113" s="1017"/>
      <c r="F113" s="1017"/>
      <c r="G113" s="1017"/>
      <c r="H113" s="1017"/>
      <c r="I113" s="1017"/>
      <c r="J113" s="1018"/>
      <c r="K113" s="1318"/>
      <c r="L113" s="1319"/>
      <c r="M113" s="1318" t="s">
        <v>2318</v>
      </c>
      <c r="N113" s="1320"/>
      <c r="O113" s="1320"/>
      <c r="P113" s="1320"/>
      <c r="Q113" s="1320"/>
      <c r="R113" s="1320"/>
      <c r="S113" s="1320"/>
      <c r="T113" s="1319"/>
      <c r="U113" s="1315"/>
      <c r="V113" s="1316"/>
      <c r="W113" s="1316"/>
      <c r="X113" s="1316"/>
      <c r="Y113" s="1317"/>
      <c r="Z113" s="1321">
        <v>1</v>
      </c>
      <c r="AA113" s="1322"/>
      <c r="AB113" s="1323"/>
      <c r="AC113" s="1315">
        <v>35</v>
      </c>
      <c r="AD113" s="1317"/>
      <c r="AE113" s="924">
        <v>1</v>
      </c>
      <c r="AF113" s="1315">
        <v>35</v>
      </c>
      <c r="AG113" s="1316"/>
      <c r="AH113" s="1316"/>
      <c r="AI113" s="1317"/>
    </row>
    <row r="114" spans="1:35" ht="14.25" customHeight="1">
      <c r="A114" s="428"/>
      <c r="B114" s="928">
        <v>106</v>
      </c>
      <c r="C114" s="1016" t="s">
        <v>1754</v>
      </c>
      <c r="D114" s="1017"/>
      <c r="E114" s="1017"/>
      <c r="F114" s="1017"/>
      <c r="G114" s="1017"/>
      <c r="H114" s="1017"/>
      <c r="I114" s="1017"/>
      <c r="J114" s="1018"/>
      <c r="K114" s="1318"/>
      <c r="L114" s="1319"/>
      <c r="M114" s="1318" t="s">
        <v>2319</v>
      </c>
      <c r="N114" s="1320"/>
      <c r="O114" s="1320"/>
      <c r="P114" s="1320"/>
      <c r="Q114" s="1320"/>
      <c r="R114" s="1320"/>
      <c r="S114" s="1320"/>
      <c r="T114" s="1319"/>
      <c r="U114" s="1315"/>
      <c r="V114" s="1316"/>
      <c r="W114" s="1316"/>
      <c r="X114" s="1316"/>
      <c r="Y114" s="1317"/>
      <c r="Z114" s="1321">
        <v>1</v>
      </c>
      <c r="AA114" s="1322"/>
      <c r="AB114" s="1323"/>
      <c r="AC114" s="1315">
        <v>35</v>
      </c>
      <c r="AD114" s="1317"/>
      <c r="AE114" s="924">
        <v>1</v>
      </c>
      <c r="AF114" s="1315">
        <v>35</v>
      </c>
      <c r="AG114" s="1316"/>
      <c r="AH114" s="1316"/>
      <c r="AI114" s="1317"/>
    </row>
    <row r="115" spans="1:35" ht="14.25" customHeight="1">
      <c r="A115" s="428"/>
      <c r="B115" s="928">
        <v>107</v>
      </c>
      <c r="C115" s="1016" t="s">
        <v>1754</v>
      </c>
      <c r="D115" s="1017"/>
      <c r="E115" s="1017"/>
      <c r="F115" s="1017"/>
      <c r="G115" s="1017"/>
      <c r="H115" s="1017"/>
      <c r="I115" s="1017"/>
      <c r="J115" s="1018"/>
      <c r="K115" s="1318"/>
      <c r="L115" s="1319"/>
      <c r="M115" s="1318" t="s">
        <v>2320</v>
      </c>
      <c r="N115" s="1320"/>
      <c r="O115" s="1320"/>
      <c r="P115" s="1320"/>
      <c r="Q115" s="1320"/>
      <c r="R115" s="1320"/>
      <c r="S115" s="1320"/>
      <c r="T115" s="1319"/>
      <c r="U115" s="1315"/>
      <c r="V115" s="1316"/>
      <c r="W115" s="1316"/>
      <c r="X115" s="1316"/>
      <c r="Y115" s="1317"/>
      <c r="Z115" s="1321">
        <v>1</v>
      </c>
      <c r="AA115" s="1322"/>
      <c r="AB115" s="1323"/>
      <c r="AC115" s="1315">
        <v>35</v>
      </c>
      <c r="AD115" s="1317"/>
      <c r="AE115" s="924">
        <v>1</v>
      </c>
      <c r="AF115" s="1315">
        <v>35</v>
      </c>
      <c r="AG115" s="1316"/>
      <c r="AH115" s="1316"/>
      <c r="AI115" s="1317"/>
    </row>
    <row r="116" spans="1:35" ht="14.25" customHeight="1">
      <c r="A116" s="428"/>
      <c r="B116" s="928">
        <v>108</v>
      </c>
      <c r="C116" s="1016" t="s">
        <v>2321</v>
      </c>
      <c r="D116" s="1017"/>
      <c r="E116" s="1017"/>
      <c r="F116" s="1017"/>
      <c r="G116" s="1017"/>
      <c r="H116" s="1017"/>
      <c r="I116" s="1017"/>
      <c r="J116" s="1018"/>
      <c r="K116" s="1318"/>
      <c r="L116" s="1319"/>
      <c r="M116" s="1318" t="s">
        <v>2322</v>
      </c>
      <c r="N116" s="1320"/>
      <c r="O116" s="1320"/>
      <c r="P116" s="1320"/>
      <c r="Q116" s="1320"/>
      <c r="R116" s="1320"/>
      <c r="S116" s="1320"/>
      <c r="T116" s="1319"/>
      <c r="U116" s="1315"/>
      <c r="V116" s="1316"/>
      <c r="W116" s="1316"/>
      <c r="X116" s="1316"/>
      <c r="Y116" s="1317"/>
      <c r="Z116" s="1321">
        <v>1</v>
      </c>
      <c r="AA116" s="1322"/>
      <c r="AB116" s="1323"/>
      <c r="AC116" s="1315">
        <v>1500</v>
      </c>
      <c r="AD116" s="1317"/>
      <c r="AE116" s="924">
        <v>1</v>
      </c>
      <c r="AF116" s="1315">
        <v>1500</v>
      </c>
      <c r="AG116" s="1316"/>
      <c r="AH116" s="1316"/>
      <c r="AI116" s="1317"/>
    </row>
    <row r="117" spans="1:35" ht="14.25" customHeight="1">
      <c r="A117" s="428"/>
      <c r="B117" s="928">
        <v>109</v>
      </c>
      <c r="C117" s="1016" t="s">
        <v>2321</v>
      </c>
      <c r="D117" s="1017"/>
      <c r="E117" s="1017"/>
      <c r="F117" s="1017"/>
      <c r="G117" s="1017"/>
      <c r="H117" s="1017"/>
      <c r="I117" s="1017"/>
      <c r="J117" s="1018"/>
      <c r="K117" s="1318"/>
      <c r="L117" s="1319"/>
      <c r="M117" s="1318" t="s">
        <v>2323</v>
      </c>
      <c r="N117" s="1320"/>
      <c r="O117" s="1320"/>
      <c r="P117" s="1320"/>
      <c r="Q117" s="1320"/>
      <c r="R117" s="1320"/>
      <c r="S117" s="1320"/>
      <c r="T117" s="1319"/>
      <c r="U117" s="1315"/>
      <c r="V117" s="1316"/>
      <c r="W117" s="1316"/>
      <c r="X117" s="1316"/>
      <c r="Y117" s="1317"/>
      <c r="Z117" s="1321">
        <v>1</v>
      </c>
      <c r="AA117" s="1322"/>
      <c r="AB117" s="1323"/>
      <c r="AC117" s="1315">
        <v>1500</v>
      </c>
      <c r="AD117" s="1317"/>
      <c r="AE117" s="924">
        <v>1</v>
      </c>
      <c r="AF117" s="1315">
        <v>1500</v>
      </c>
      <c r="AG117" s="1316"/>
      <c r="AH117" s="1316"/>
      <c r="AI117" s="1317"/>
    </row>
    <row r="118" spans="1:35" ht="14.25" customHeight="1">
      <c r="A118" s="428"/>
      <c r="B118" s="928">
        <v>110</v>
      </c>
      <c r="C118" s="1016" t="s">
        <v>2321</v>
      </c>
      <c r="D118" s="1017"/>
      <c r="E118" s="1017"/>
      <c r="F118" s="1017"/>
      <c r="G118" s="1017"/>
      <c r="H118" s="1017"/>
      <c r="I118" s="1017"/>
      <c r="J118" s="1018"/>
      <c r="K118" s="1318"/>
      <c r="L118" s="1319"/>
      <c r="M118" s="1318" t="s">
        <v>2324</v>
      </c>
      <c r="N118" s="1320"/>
      <c r="O118" s="1320"/>
      <c r="P118" s="1320"/>
      <c r="Q118" s="1320"/>
      <c r="R118" s="1320"/>
      <c r="S118" s="1320"/>
      <c r="T118" s="1319"/>
      <c r="U118" s="1315"/>
      <c r="V118" s="1316"/>
      <c r="W118" s="1316"/>
      <c r="X118" s="1316"/>
      <c r="Y118" s="1317"/>
      <c r="Z118" s="1321">
        <v>1</v>
      </c>
      <c r="AA118" s="1322"/>
      <c r="AB118" s="1323"/>
      <c r="AC118" s="1315">
        <v>1500</v>
      </c>
      <c r="AD118" s="1317"/>
      <c r="AE118" s="924">
        <v>1</v>
      </c>
      <c r="AF118" s="1315">
        <v>1500</v>
      </c>
      <c r="AG118" s="1316"/>
      <c r="AH118" s="1316"/>
      <c r="AI118" s="1317"/>
    </row>
    <row r="119" spans="1:35" ht="14.25" customHeight="1">
      <c r="A119" s="428"/>
      <c r="B119" s="928">
        <v>111</v>
      </c>
      <c r="C119" s="1016" t="s">
        <v>2321</v>
      </c>
      <c r="D119" s="1017"/>
      <c r="E119" s="1017"/>
      <c r="F119" s="1017"/>
      <c r="G119" s="1017"/>
      <c r="H119" s="1017"/>
      <c r="I119" s="1017"/>
      <c r="J119" s="1018"/>
      <c r="K119" s="1318"/>
      <c r="L119" s="1319"/>
      <c r="M119" s="1318" t="s">
        <v>2325</v>
      </c>
      <c r="N119" s="1320"/>
      <c r="O119" s="1320"/>
      <c r="P119" s="1320"/>
      <c r="Q119" s="1320"/>
      <c r="R119" s="1320"/>
      <c r="S119" s="1320"/>
      <c r="T119" s="1319"/>
      <c r="U119" s="1315"/>
      <c r="V119" s="1316"/>
      <c r="W119" s="1316"/>
      <c r="X119" s="1316"/>
      <c r="Y119" s="1317"/>
      <c r="Z119" s="1321">
        <v>1</v>
      </c>
      <c r="AA119" s="1322"/>
      <c r="AB119" s="1323"/>
      <c r="AC119" s="1315">
        <v>1500</v>
      </c>
      <c r="AD119" s="1317"/>
      <c r="AE119" s="924">
        <v>1</v>
      </c>
      <c r="AF119" s="1315">
        <v>1500</v>
      </c>
      <c r="AG119" s="1316"/>
      <c r="AH119" s="1316"/>
      <c r="AI119" s="1317"/>
    </row>
    <row r="120" spans="1:35" ht="14.25" customHeight="1">
      <c r="A120" s="428"/>
      <c r="B120" s="928">
        <v>112</v>
      </c>
      <c r="C120" s="1016" t="s">
        <v>2321</v>
      </c>
      <c r="D120" s="1017"/>
      <c r="E120" s="1017"/>
      <c r="F120" s="1017"/>
      <c r="G120" s="1017"/>
      <c r="H120" s="1017"/>
      <c r="I120" s="1017"/>
      <c r="J120" s="1018"/>
      <c r="K120" s="1318"/>
      <c r="L120" s="1319"/>
      <c r="M120" s="1318" t="s">
        <v>2326</v>
      </c>
      <c r="N120" s="1320"/>
      <c r="O120" s="1320"/>
      <c r="P120" s="1320"/>
      <c r="Q120" s="1320"/>
      <c r="R120" s="1320"/>
      <c r="S120" s="1320"/>
      <c r="T120" s="1319"/>
      <c r="U120" s="1315"/>
      <c r="V120" s="1316"/>
      <c r="W120" s="1316"/>
      <c r="X120" s="1316"/>
      <c r="Y120" s="1317"/>
      <c r="Z120" s="1321">
        <v>1</v>
      </c>
      <c r="AA120" s="1322"/>
      <c r="AB120" s="1323"/>
      <c r="AC120" s="1315">
        <v>1500</v>
      </c>
      <c r="AD120" s="1317"/>
      <c r="AE120" s="924">
        <v>1</v>
      </c>
      <c r="AF120" s="1315">
        <v>1500</v>
      </c>
      <c r="AG120" s="1316"/>
      <c r="AH120" s="1316"/>
      <c r="AI120" s="1317"/>
    </row>
    <row r="121" spans="1:35" ht="14.25" customHeight="1">
      <c r="A121" s="428"/>
      <c r="B121" s="928">
        <v>113</v>
      </c>
      <c r="C121" s="1016" t="s">
        <v>2321</v>
      </c>
      <c r="D121" s="1017"/>
      <c r="E121" s="1017"/>
      <c r="F121" s="1017"/>
      <c r="G121" s="1017"/>
      <c r="H121" s="1017"/>
      <c r="I121" s="1017"/>
      <c r="J121" s="1018"/>
      <c r="K121" s="1318"/>
      <c r="L121" s="1319"/>
      <c r="M121" s="1318" t="s">
        <v>2327</v>
      </c>
      <c r="N121" s="1320"/>
      <c r="O121" s="1320"/>
      <c r="P121" s="1320"/>
      <c r="Q121" s="1320"/>
      <c r="R121" s="1320"/>
      <c r="S121" s="1320"/>
      <c r="T121" s="1319"/>
      <c r="U121" s="1315"/>
      <c r="V121" s="1316"/>
      <c r="W121" s="1316"/>
      <c r="X121" s="1316"/>
      <c r="Y121" s="1317"/>
      <c r="Z121" s="1321">
        <v>1</v>
      </c>
      <c r="AA121" s="1322"/>
      <c r="AB121" s="1323"/>
      <c r="AC121" s="1315">
        <v>1500</v>
      </c>
      <c r="AD121" s="1317"/>
      <c r="AE121" s="924">
        <v>1</v>
      </c>
      <c r="AF121" s="1315">
        <v>1500</v>
      </c>
      <c r="AG121" s="1316"/>
      <c r="AH121" s="1316"/>
      <c r="AI121" s="1317"/>
    </row>
    <row r="122" spans="1:35" ht="15" customHeight="1">
      <c r="A122" s="428"/>
      <c r="B122" s="928">
        <v>114</v>
      </c>
      <c r="C122" s="1016" t="s">
        <v>2321</v>
      </c>
      <c r="D122" s="1017"/>
      <c r="E122" s="1017"/>
      <c r="F122" s="1017"/>
      <c r="G122" s="1017"/>
      <c r="H122" s="1017"/>
      <c r="I122" s="1017"/>
      <c r="J122" s="1018"/>
      <c r="K122" s="1318"/>
      <c r="L122" s="1319"/>
      <c r="M122" s="1318" t="s">
        <v>2328</v>
      </c>
      <c r="N122" s="1320"/>
      <c r="O122" s="1320"/>
      <c r="P122" s="1320"/>
      <c r="Q122" s="1320"/>
      <c r="R122" s="1320"/>
      <c r="S122" s="1320"/>
      <c r="T122" s="1319"/>
      <c r="U122" s="1315"/>
      <c r="V122" s="1316"/>
      <c r="W122" s="1316"/>
      <c r="X122" s="1316"/>
      <c r="Y122" s="1317"/>
      <c r="Z122" s="1321">
        <v>1</v>
      </c>
      <c r="AA122" s="1322"/>
      <c r="AB122" s="1323"/>
      <c r="AC122" s="1315">
        <v>1500</v>
      </c>
      <c r="AD122" s="1317"/>
      <c r="AE122" s="924">
        <v>1</v>
      </c>
      <c r="AF122" s="1315">
        <v>1500</v>
      </c>
      <c r="AG122" s="1316"/>
      <c r="AH122" s="1316"/>
      <c r="AI122" s="1317"/>
    </row>
    <row r="123" spans="1:35" ht="14.25" customHeight="1">
      <c r="A123" s="428"/>
      <c r="B123" s="928">
        <v>115</v>
      </c>
      <c r="C123" s="1016" t="s">
        <v>2329</v>
      </c>
      <c r="D123" s="1017"/>
      <c r="E123" s="1017"/>
      <c r="F123" s="1017"/>
      <c r="G123" s="1017"/>
      <c r="H123" s="1017"/>
      <c r="I123" s="1017"/>
      <c r="J123" s="1018"/>
      <c r="K123" s="1318" t="s">
        <v>2205</v>
      </c>
      <c r="L123" s="1319"/>
      <c r="M123" s="1318" t="s">
        <v>2330</v>
      </c>
      <c r="N123" s="1320"/>
      <c r="O123" s="1320"/>
      <c r="P123" s="1320"/>
      <c r="Q123" s="1320"/>
      <c r="R123" s="1320"/>
      <c r="S123" s="1320"/>
      <c r="T123" s="1319"/>
      <c r="U123" s="1315"/>
      <c r="V123" s="1316"/>
      <c r="W123" s="1316"/>
      <c r="X123" s="1316"/>
      <c r="Y123" s="1317"/>
      <c r="Z123" s="1321">
        <v>1</v>
      </c>
      <c r="AA123" s="1322"/>
      <c r="AB123" s="1323"/>
      <c r="AC123" s="1315">
        <v>22320</v>
      </c>
      <c r="AD123" s="1317"/>
      <c r="AE123" s="924">
        <v>1</v>
      </c>
      <c r="AF123" s="1315">
        <v>22320</v>
      </c>
      <c r="AG123" s="1316"/>
      <c r="AH123" s="1316"/>
      <c r="AI123" s="1317"/>
    </row>
    <row r="124" spans="1:35" ht="14.25" customHeight="1">
      <c r="A124" s="428"/>
      <c r="B124" s="928">
        <v>116</v>
      </c>
      <c r="C124" s="1016" t="s">
        <v>2331</v>
      </c>
      <c r="D124" s="1017"/>
      <c r="E124" s="1017"/>
      <c r="F124" s="1017"/>
      <c r="G124" s="1017"/>
      <c r="H124" s="1017"/>
      <c r="I124" s="1017"/>
      <c r="J124" s="1018"/>
      <c r="K124" s="1318"/>
      <c r="L124" s="1319"/>
      <c r="M124" s="1318" t="s">
        <v>2332</v>
      </c>
      <c r="N124" s="1320"/>
      <c r="O124" s="1320"/>
      <c r="P124" s="1320"/>
      <c r="Q124" s="1320"/>
      <c r="R124" s="1320"/>
      <c r="S124" s="1320"/>
      <c r="T124" s="1319"/>
      <c r="U124" s="1315"/>
      <c r="V124" s="1316"/>
      <c r="W124" s="1316"/>
      <c r="X124" s="1316"/>
      <c r="Y124" s="1317"/>
      <c r="Z124" s="1321">
        <v>1</v>
      </c>
      <c r="AA124" s="1322"/>
      <c r="AB124" s="1323"/>
      <c r="AC124" s="1315">
        <v>9000</v>
      </c>
      <c r="AD124" s="1317"/>
      <c r="AE124" s="924">
        <v>1</v>
      </c>
      <c r="AF124" s="1315">
        <v>9000</v>
      </c>
      <c r="AG124" s="1316"/>
      <c r="AH124" s="1316"/>
      <c r="AI124" s="1317"/>
    </row>
    <row r="125" spans="1:35" ht="14.25" customHeight="1">
      <c r="A125" s="428"/>
      <c r="B125" s="928">
        <v>117</v>
      </c>
      <c r="C125" s="1016" t="s">
        <v>2331</v>
      </c>
      <c r="D125" s="1017"/>
      <c r="E125" s="1017"/>
      <c r="F125" s="1017"/>
      <c r="G125" s="1017"/>
      <c r="H125" s="1017"/>
      <c r="I125" s="1017"/>
      <c r="J125" s="1018"/>
      <c r="K125" s="1318"/>
      <c r="L125" s="1319"/>
      <c r="M125" s="1318" t="s">
        <v>2333</v>
      </c>
      <c r="N125" s="1320"/>
      <c r="O125" s="1320"/>
      <c r="P125" s="1320"/>
      <c r="Q125" s="1320"/>
      <c r="R125" s="1320"/>
      <c r="S125" s="1320"/>
      <c r="T125" s="1319"/>
      <c r="U125" s="1315"/>
      <c r="V125" s="1316"/>
      <c r="W125" s="1316"/>
      <c r="X125" s="1316"/>
      <c r="Y125" s="1317"/>
      <c r="Z125" s="1321">
        <v>1</v>
      </c>
      <c r="AA125" s="1322"/>
      <c r="AB125" s="1323"/>
      <c r="AC125" s="1315">
        <v>9000</v>
      </c>
      <c r="AD125" s="1317"/>
      <c r="AE125" s="924">
        <v>1</v>
      </c>
      <c r="AF125" s="1315">
        <v>9000</v>
      </c>
      <c r="AG125" s="1316"/>
      <c r="AH125" s="1316"/>
      <c r="AI125" s="1317"/>
    </row>
    <row r="126" spans="1:35" ht="14.25" customHeight="1">
      <c r="A126" s="428"/>
      <c r="B126" s="928">
        <v>118</v>
      </c>
      <c r="C126" s="1016" t="s">
        <v>2331</v>
      </c>
      <c r="D126" s="1017"/>
      <c r="E126" s="1017"/>
      <c r="F126" s="1017"/>
      <c r="G126" s="1017"/>
      <c r="H126" s="1017"/>
      <c r="I126" s="1017"/>
      <c r="J126" s="1018"/>
      <c r="K126" s="1318"/>
      <c r="L126" s="1319"/>
      <c r="M126" s="1318" t="s">
        <v>2334</v>
      </c>
      <c r="N126" s="1320"/>
      <c r="O126" s="1320"/>
      <c r="P126" s="1320"/>
      <c r="Q126" s="1320"/>
      <c r="R126" s="1320"/>
      <c r="S126" s="1320"/>
      <c r="T126" s="1319"/>
      <c r="U126" s="1315"/>
      <c r="V126" s="1316"/>
      <c r="W126" s="1316"/>
      <c r="X126" s="1316"/>
      <c r="Y126" s="1317"/>
      <c r="Z126" s="1321">
        <v>1</v>
      </c>
      <c r="AA126" s="1322"/>
      <c r="AB126" s="1323"/>
      <c r="AC126" s="1315">
        <v>9000</v>
      </c>
      <c r="AD126" s="1317"/>
      <c r="AE126" s="924">
        <v>1</v>
      </c>
      <c r="AF126" s="1315">
        <v>9000</v>
      </c>
      <c r="AG126" s="1316"/>
      <c r="AH126" s="1316"/>
      <c r="AI126" s="1317"/>
    </row>
    <row r="127" spans="1:35" ht="14.25" customHeight="1">
      <c r="A127" s="428"/>
      <c r="B127" s="928">
        <v>119</v>
      </c>
      <c r="C127" s="1016" t="s">
        <v>2331</v>
      </c>
      <c r="D127" s="1017"/>
      <c r="E127" s="1017"/>
      <c r="F127" s="1017"/>
      <c r="G127" s="1017"/>
      <c r="H127" s="1017"/>
      <c r="I127" s="1017"/>
      <c r="J127" s="1018"/>
      <c r="K127" s="1318"/>
      <c r="L127" s="1319"/>
      <c r="M127" s="1318" t="s">
        <v>2335</v>
      </c>
      <c r="N127" s="1320"/>
      <c r="O127" s="1320"/>
      <c r="P127" s="1320"/>
      <c r="Q127" s="1320"/>
      <c r="R127" s="1320"/>
      <c r="S127" s="1320"/>
      <c r="T127" s="1319"/>
      <c r="U127" s="1315"/>
      <c r="V127" s="1316"/>
      <c r="W127" s="1316"/>
      <c r="X127" s="1316"/>
      <c r="Y127" s="1317"/>
      <c r="Z127" s="1321">
        <v>1</v>
      </c>
      <c r="AA127" s="1322"/>
      <c r="AB127" s="1323"/>
      <c r="AC127" s="1315">
        <v>9000</v>
      </c>
      <c r="AD127" s="1317"/>
      <c r="AE127" s="924">
        <v>1</v>
      </c>
      <c r="AF127" s="1315">
        <v>9000</v>
      </c>
      <c r="AG127" s="1316"/>
      <c r="AH127" s="1316"/>
      <c r="AI127" s="1317"/>
    </row>
    <row r="128" spans="1:35" ht="14.25" customHeight="1">
      <c r="A128" s="428"/>
      <c r="B128" s="928">
        <v>120</v>
      </c>
      <c r="C128" s="1016" t="s">
        <v>2331</v>
      </c>
      <c r="D128" s="1017"/>
      <c r="E128" s="1017"/>
      <c r="F128" s="1017"/>
      <c r="G128" s="1017"/>
      <c r="H128" s="1017"/>
      <c r="I128" s="1017"/>
      <c r="J128" s="1018"/>
      <c r="K128" s="1318"/>
      <c r="L128" s="1319"/>
      <c r="M128" s="1318" t="s">
        <v>2336</v>
      </c>
      <c r="N128" s="1320"/>
      <c r="O128" s="1320"/>
      <c r="P128" s="1320"/>
      <c r="Q128" s="1320"/>
      <c r="R128" s="1320"/>
      <c r="S128" s="1320"/>
      <c r="T128" s="1319"/>
      <c r="U128" s="1315"/>
      <c r="V128" s="1316"/>
      <c r="W128" s="1316"/>
      <c r="X128" s="1316"/>
      <c r="Y128" s="1317"/>
      <c r="Z128" s="1321">
        <v>1</v>
      </c>
      <c r="AA128" s="1322"/>
      <c r="AB128" s="1323"/>
      <c r="AC128" s="1315">
        <v>9000</v>
      </c>
      <c r="AD128" s="1317"/>
      <c r="AE128" s="924">
        <v>1</v>
      </c>
      <c r="AF128" s="1315">
        <v>9000</v>
      </c>
      <c r="AG128" s="1316"/>
      <c r="AH128" s="1316"/>
      <c r="AI128" s="1317"/>
    </row>
    <row r="129" spans="1:35" ht="14.25" customHeight="1">
      <c r="A129" s="428"/>
      <c r="B129" s="928">
        <v>121</v>
      </c>
      <c r="C129" s="1016" t="s">
        <v>2331</v>
      </c>
      <c r="D129" s="1017"/>
      <c r="E129" s="1017"/>
      <c r="F129" s="1017"/>
      <c r="G129" s="1017"/>
      <c r="H129" s="1017"/>
      <c r="I129" s="1017"/>
      <c r="J129" s="1018"/>
      <c r="K129" s="1318"/>
      <c r="L129" s="1319"/>
      <c r="M129" s="1318" t="s">
        <v>2337</v>
      </c>
      <c r="N129" s="1320"/>
      <c r="O129" s="1320"/>
      <c r="P129" s="1320"/>
      <c r="Q129" s="1320"/>
      <c r="R129" s="1320"/>
      <c r="S129" s="1320"/>
      <c r="T129" s="1319"/>
      <c r="U129" s="1315"/>
      <c r="V129" s="1316"/>
      <c r="W129" s="1316"/>
      <c r="X129" s="1316"/>
      <c r="Y129" s="1317"/>
      <c r="Z129" s="1321">
        <v>1</v>
      </c>
      <c r="AA129" s="1322"/>
      <c r="AB129" s="1323"/>
      <c r="AC129" s="1315">
        <v>9000</v>
      </c>
      <c r="AD129" s="1317"/>
      <c r="AE129" s="924">
        <v>1</v>
      </c>
      <c r="AF129" s="1315">
        <v>9000</v>
      </c>
      <c r="AG129" s="1316"/>
      <c r="AH129" s="1316"/>
      <c r="AI129" s="1317"/>
    </row>
    <row r="130" spans="1:35" ht="14.25" customHeight="1">
      <c r="A130" s="428"/>
      <c r="B130" s="928">
        <v>122</v>
      </c>
      <c r="C130" s="1016" t="s">
        <v>2331</v>
      </c>
      <c r="D130" s="1017"/>
      <c r="E130" s="1017"/>
      <c r="F130" s="1017"/>
      <c r="G130" s="1017"/>
      <c r="H130" s="1017"/>
      <c r="I130" s="1017"/>
      <c r="J130" s="1018"/>
      <c r="K130" s="1318"/>
      <c r="L130" s="1319"/>
      <c r="M130" s="1318" t="s">
        <v>2338</v>
      </c>
      <c r="N130" s="1320"/>
      <c r="O130" s="1320"/>
      <c r="P130" s="1320"/>
      <c r="Q130" s="1320"/>
      <c r="R130" s="1320"/>
      <c r="S130" s="1320"/>
      <c r="T130" s="1319"/>
      <c r="U130" s="1315"/>
      <c r="V130" s="1316"/>
      <c r="W130" s="1316"/>
      <c r="X130" s="1316"/>
      <c r="Y130" s="1317"/>
      <c r="Z130" s="1321">
        <v>1</v>
      </c>
      <c r="AA130" s="1322"/>
      <c r="AB130" s="1323"/>
      <c r="AC130" s="1315">
        <v>9000</v>
      </c>
      <c r="AD130" s="1317"/>
      <c r="AE130" s="924">
        <v>1</v>
      </c>
      <c r="AF130" s="1315">
        <v>9000</v>
      </c>
      <c r="AG130" s="1316"/>
      <c r="AH130" s="1316"/>
      <c r="AI130" s="1317"/>
    </row>
    <row r="131" spans="1:35" ht="14.25" customHeight="1">
      <c r="A131" s="428"/>
      <c r="B131" s="928">
        <v>123</v>
      </c>
      <c r="C131" s="1016" t="s">
        <v>2331</v>
      </c>
      <c r="D131" s="1017"/>
      <c r="E131" s="1017"/>
      <c r="F131" s="1017"/>
      <c r="G131" s="1017"/>
      <c r="H131" s="1017"/>
      <c r="I131" s="1017"/>
      <c r="J131" s="1018"/>
      <c r="K131" s="1318"/>
      <c r="L131" s="1319"/>
      <c r="M131" s="1318" t="s">
        <v>2339</v>
      </c>
      <c r="N131" s="1320"/>
      <c r="O131" s="1320"/>
      <c r="P131" s="1320"/>
      <c r="Q131" s="1320"/>
      <c r="R131" s="1320"/>
      <c r="S131" s="1320"/>
      <c r="T131" s="1319"/>
      <c r="U131" s="1315"/>
      <c r="V131" s="1316"/>
      <c r="W131" s="1316"/>
      <c r="X131" s="1316"/>
      <c r="Y131" s="1317"/>
      <c r="Z131" s="1321">
        <v>1</v>
      </c>
      <c r="AA131" s="1322"/>
      <c r="AB131" s="1323"/>
      <c r="AC131" s="1315">
        <v>9000</v>
      </c>
      <c r="AD131" s="1317"/>
      <c r="AE131" s="924">
        <v>1</v>
      </c>
      <c r="AF131" s="1315">
        <v>9000</v>
      </c>
      <c r="AG131" s="1316"/>
      <c r="AH131" s="1316"/>
      <c r="AI131" s="1317"/>
    </row>
    <row r="132" spans="1:35" ht="14.25" customHeight="1">
      <c r="A132" s="428"/>
      <c r="B132" s="928">
        <v>124</v>
      </c>
      <c r="C132" s="1016" t="s">
        <v>2331</v>
      </c>
      <c r="D132" s="1017"/>
      <c r="E132" s="1017"/>
      <c r="F132" s="1017"/>
      <c r="G132" s="1017"/>
      <c r="H132" s="1017"/>
      <c r="I132" s="1017"/>
      <c r="J132" s="1018"/>
      <c r="K132" s="1318"/>
      <c r="L132" s="1319"/>
      <c r="M132" s="1318" t="s">
        <v>2340</v>
      </c>
      <c r="N132" s="1320"/>
      <c r="O132" s="1320"/>
      <c r="P132" s="1320"/>
      <c r="Q132" s="1320"/>
      <c r="R132" s="1320"/>
      <c r="S132" s="1320"/>
      <c r="T132" s="1319"/>
      <c r="U132" s="1315"/>
      <c r="V132" s="1316"/>
      <c r="W132" s="1316"/>
      <c r="X132" s="1316"/>
      <c r="Y132" s="1317"/>
      <c r="Z132" s="1321">
        <v>1</v>
      </c>
      <c r="AA132" s="1322"/>
      <c r="AB132" s="1323"/>
      <c r="AC132" s="1315">
        <v>9000</v>
      </c>
      <c r="AD132" s="1317"/>
      <c r="AE132" s="924">
        <v>1</v>
      </c>
      <c r="AF132" s="1315">
        <v>9000</v>
      </c>
      <c r="AG132" s="1316"/>
      <c r="AH132" s="1316"/>
      <c r="AI132" s="1317"/>
    </row>
    <row r="133" spans="1:35" ht="15" customHeight="1">
      <c r="A133" s="428"/>
      <c r="B133" s="928">
        <v>125</v>
      </c>
      <c r="C133" s="1016" t="s">
        <v>2331</v>
      </c>
      <c r="D133" s="1017"/>
      <c r="E133" s="1017"/>
      <c r="F133" s="1017"/>
      <c r="G133" s="1017"/>
      <c r="H133" s="1017"/>
      <c r="I133" s="1017"/>
      <c r="J133" s="1018"/>
      <c r="K133" s="1318"/>
      <c r="L133" s="1319"/>
      <c r="M133" s="1318" t="s">
        <v>2341</v>
      </c>
      <c r="N133" s="1320"/>
      <c r="O133" s="1320"/>
      <c r="P133" s="1320"/>
      <c r="Q133" s="1320"/>
      <c r="R133" s="1320"/>
      <c r="S133" s="1320"/>
      <c r="T133" s="1319"/>
      <c r="U133" s="1315"/>
      <c r="V133" s="1316"/>
      <c r="W133" s="1316"/>
      <c r="X133" s="1316"/>
      <c r="Y133" s="1317"/>
      <c r="Z133" s="1321">
        <v>1</v>
      </c>
      <c r="AA133" s="1322"/>
      <c r="AB133" s="1323"/>
      <c r="AC133" s="1315">
        <v>9000</v>
      </c>
      <c r="AD133" s="1317"/>
      <c r="AE133" s="924">
        <v>1</v>
      </c>
      <c r="AF133" s="1315">
        <v>9000</v>
      </c>
      <c r="AG133" s="1316"/>
      <c r="AH133" s="1316"/>
      <c r="AI133" s="1317"/>
    </row>
    <row r="134" spans="1:35" ht="14.25" customHeight="1">
      <c r="A134" s="428"/>
      <c r="B134" s="928">
        <v>126</v>
      </c>
      <c r="C134" s="1016" t="s">
        <v>2331</v>
      </c>
      <c r="D134" s="1017"/>
      <c r="E134" s="1017"/>
      <c r="F134" s="1017"/>
      <c r="G134" s="1017"/>
      <c r="H134" s="1017"/>
      <c r="I134" s="1017"/>
      <c r="J134" s="1018"/>
      <c r="K134" s="1318"/>
      <c r="L134" s="1319"/>
      <c r="M134" s="1318" t="s">
        <v>2342</v>
      </c>
      <c r="N134" s="1320"/>
      <c r="O134" s="1320"/>
      <c r="P134" s="1320"/>
      <c r="Q134" s="1320"/>
      <c r="R134" s="1320"/>
      <c r="S134" s="1320"/>
      <c r="T134" s="1319"/>
      <c r="U134" s="1315"/>
      <c r="V134" s="1316"/>
      <c r="W134" s="1316"/>
      <c r="X134" s="1316"/>
      <c r="Y134" s="1317"/>
      <c r="Z134" s="1321">
        <v>1</v>
      </c>
      <c r="AA134" s="1322"/>
      <c r="AB134" s="1323"/>
      <c r="AC134" s="1315">
        <v>9000</v>
      </c>
      <c r="AD134" s="1317"/>
      <c r="AE134" s="924">
        <v>1</v>
      </c>
      <c r="AF134" s="1315">
        <v>9000</v>
      </c>
      <c r="AG134" s="1316"/>
      <c r="AH134" s="1316"/>
      <c r="AI134" s="1317"/>
    </row>
    <row r="135" spans="1:35" ht="14.25" customHeight="1">
      <c r="A135" s="428"/>
      <c r="B135" s="928">
        <v>127</v>
      </c>
      <c r="C135" s="1016" t="s">
        <v>2331</v>
      </c>
      <c r="D135" s="1017"/>
      <c r="E135" s="1017"/>
      <c r="F135" s="1017"/>
      <c r="G135" s="1017"/>
      <c r="H135" s="1017"/>
      <c r="I135" s="1017"/>
      <c r="J135" s="1018"/>
      <c r="K135" s="1318"/>
      <c r="L135" s="1319"/>
      <c r="M135" s="1318" t="s">
        <v>2343</v>
      </c>
      <c r="N135" s="1320"/>
      <c r="O135" s="1320"/>
      <c r="P135" s="1320"/>
      <c r="Q135" s="1320"/>
      <c r="R135" s="1320"/>
      <c r="S135" s="1320"/>
      <c r="T135" s="1319"/>
      <c r="U135" s="1315"/>
      <c r="V135" s="1316"/>
      <c r="W135" s="1316"/>
      <c r="X135" s="1316"/>
      <c r="Y135" s="1317"/>
      <c r="Z135" s="1321">
        <v>1</v>
      </c>
      <c r="AA135" s="1322"/>
      <c r="AB135" s="1323"/>
      <c r="AC135" s="1315">
        <v>9000</v>
      </c>
      <c r="AD135" s="1317"/>
      <c r="AE135" s="924">
        <v>1</v>
      </c>
      <c r="AF135" s="1315">
        <v>9000</v>
      </c>
      <c r="AG135" s="1316"/>
      <c r="AH135" s="1316"/>
      <c r="AI135" s="1317"/>
    </row>
    <row r="136" spans="1:35" ht="14.25" customHeight="1">
      <c r="A136" s="428"/>
      <c r="B136" s="928">
        <v>128</v>
      </c>
      <c r="C136" s="1016" t="s">
        <v>2331</v>
      </c>
      <c r="D136" s="1017"/>
      <c r="E136" s="1017"/>
      <c r="F136" s="1017"/>
      <c r="G136" s="1017"/>
      <c r="H136" s="1017"/>
      <c r="I136" s="1017"/>
      <c r="J136" s="1018"/>
      <c r="K136" s="1318"/>
      <c r="L136" s="1319"/>
      <c r="M136" s="1318" t="s">
        <v>2344</v>
      </c>
      <c r="N136" s="1320"/>
      <c r="O136" s="1320"/>
      <c r="P136" s="1320"/>
      <c r="Q136" s="1320"/>
      <c r="R136" s="1320"/>
      <c r="S136" s="1320"/>
      <c r="T136" s="1319"/>
      <c r="U136" s="1315"/>
      <c r="V136" s="1316"/>
      <c r="W136" s="1316"/>
      <c r="X136" s="1316"/>
      <c r="Y136" s="1317"/>
      <c r="Z136" s="1321">
        <v>1</v>
      </c>
      <c r="AA136" s="1322"/>
      <c r="AB136" s="1323"/>
      <c r="AC136" s="1315">
        <v>9000</v>
      </c>
      <c r="AD136" s="1317"/>
      <c r="AE136" s="924">
        <v>1</v>
      </c>
      <c r="AF136" s="1315">
        <v>9000</v>
      </c>
      <c r="AG136" s="1316"/>
      <c r="AH136" s="1316"/>
      <c r="AI136" s="1317"/>
    </row>
    <row r="137" spans="1:35" ht="14.25" customHeight="1">
      <c r="A137" s="428"/>
      <c r="B137" s="928">
        <v>129</v>
      </c>
      <c r="C137" s="1016" t="s">
        <v>2331</v>
      </c>
      <c r="D137" s="1017"/>
      <c r="E137" s="1017"/>
      <c r="F137" s="1017"/>
      <c r="G137" s="1017"/>
      <c r="H137" s="1017"/>
      <c r="I137" s="1017"/>
      <c r="J137" s="1018"/>
      <c r="K137" s="1318"/>
      <c r="L137" s="1319"/>
      <c r="M137" s="1318" t="s">
        <v>2345</v>
      </c>
      <c r="N137" s="1320"/>
      <c r="O137" s="1320"/>
      <c r="P137" s="1320"/>
      <c r="Q137" s="1320"/>
      <c r="R137" s="1320"/>
      <c r="S137" s="1320"/>
      <c r="T137" s="1319"/>
      <c r="U137" s="1315"/>
      <c r="V137" s="1316"/>
      <c r="W137" s="1316"/>
      <c r="X137" s="1316"/>
      <c r="Y137" s="1317"/>
      <c r="Z137" s="1321">
        <v>1</v>
      </c>
      <c r="AA137" s="1322"/>
      <c r="AB137" s="1323"/>
      <c r="AC137" s="1315">
        <v>9000</v>
      </c>
      <c r="AD137" s="1317"/>
      <c r="AE137" s="924">
        <v>1</v>
      </c>
      <c r="AF137" s="1315">
        <v>9000</v>
      </c>
      <c r="AG137" s="1316"/>
      <c r="AH137" s="1316"/>
      <c r="AI137" s="1317"/>
    </row>
    <row r="138" spans="1:35" ht="14.25" customHeight="1">
      <c r="A138" s="428"/>
      <c r="B138" s="928">
        <v>130</v>
      </c>
      <c r="C138" s="1016" t="s">
        <v>2331</v>
      </c>
      <c r="D138" s="1017"/>
      <c r="E138" s="1017"/>
      <c r="F138" s="1017"/>
      <c r="G138" s="1017"/>
      <c r="H138" s="1017"/>
      <c r="I138" s="1017"/>
      <c r="J138" s="1018"/>
      <c r="K138" s="1318"/>
      <c r="L138" s="1319"/>
      <c r="M138" s="1318" t="s">
        <v>2346</v>
      </c>
      <c r="N138" s="1320"/>
      <c r="O138" s="1320"/>
      <c r="P138" s="1320"/>
      <c r="Q138" s="1320"/>
      <c r="R138" s="1320"/>
      <c r="S138" s="1320"/>
      <c r="T138" s="1319"/>
      <c r="U138" s="1315"/>
      <c r="V138" s="1316"/>
      <c r="W138" s="1316"/>
      <c r="X138" s="1316"/>
      <c r="Y138" s="1317"/>
      <c r="Z138" s="1321">
        <v>1</v>
      </c>
      <c r="AA138" s="1322"/>
      <c r="AB138" s="1323"/>
      <c r="AC138" s="1315">
        <v>9000</v>
      </c>
      <c r="AD138" s="1317"/>
      <c r="AE138" s="924">
        <v>1</v>
      </c>
      <c r="AF138" s="1315">
        <v>9000</v>
      </c>
      <c r="AG138" s="1316"/>
      <c r="AH138" s="1316"/>
      <c r="AI138" s="1317"/>
    </row>
    <row r="139" spans="1:35" ht="14.25" customHeight="1">
      <c r="A139" s="428"/>
      <c r="B139" s="928">
        <v>131</v>
      </c>
      <c r="C139" s="1016" t="s">
        <v>2331</v>
      </c>
      <c r="D139" s="1017"/>
      <c r="E139" s="1017"/>
      <c r="F139" s="1017"/>
      <c r="G139" s="1017"/>
      <c r="H139" s="1017"/>
      <c r="I139" s="1017"/>
      <c r="J139" s="1018"/>
      <c r="K139" s="1318"/>
      <c r="L139" s="1319"/>
      <c r="M139" s="1318" t="s">
        <v>2347</v>
      </c>
      <c r="N139" s="1320"/>
      <c r="O139" s="1320"/>
      <c r="P139" s="1320"/>
      <c r="Q139" s="1320"/>
      <c r="R139" s="1320"/>
      <c r="S139" s="1320"/>
      <c r="T139" s="1319"/>
      <c r="U139" s="1315"/>
      <c r="V139" s="1316"/>
      <c r="W139" s="1316"/>
      <c r="X139" s="1316"/>
      <c r="Y139" s="1317"/>
      <c r="Z139" s="1321">
        <v>1</v>
      </c>
      <c r="AA139" s="1322"/>
      <c r="AB139" s="1323"/>
      <c r="AC139" s="1315">
        <v>9000</v>
      </c>
      <c r="AD139" s="1317"/>
      <c r="AE139" s="924">
        <v>1</v>
      </c>
      <c r="AF139" s="1315">
        <v>9000</v>
      </c>
      <c r="AG139" s="1316"/>
      <c r="AH139" s="1316"/>
      <c r="AI139" s="1317"/>
    </row>
    <row r="140" spans="1:35" ht="14.25" customHeight="1">
      <c r="A140" s="428"/>
      <c r="B140" s="928">
        <v>132</v>
      </c>
      <c r="C140" s="1016" t="s">
        <v>2331</v>
      </c>
      <c r="D140" s="1017"/>
      <c r="E140" s="1017"/>
      <c r="F140" s="1017"/>
      <c r="G140" s="1017"/>
      <c r="H140" s="1017"/>
      <c r="I140" s="1017"/>
      <c r="J140" s="1018"/>
      <c r="K140" s="1318"/>
      <c r="L140" s="1319"/>
      <c r="M140" s="1318" t="s">
        <v>2348</v>
      </c>
      <c r="N140" s="1320"/>
      <c r="O140" s="1320"/>
      <c r="P140" s="1320"/>
      <c r="Q140" s="1320"/>
      <c r="R140" s="1320"/>
      <c r="S140" s="1320"/>
      <c r="T140" s="1319"/>
      <c r="U140" s="1315"/>
      <c r="V140" s="1316"/>
      <c r="W140" s="1316"/>
      <c r="X140" s="1316"/>
      <c r="Y140" s="1317"/>
      <c r="Z140" s="1321">
        <v>1</v>
      </c>
      <c r="AA140" s="1322"/>
      <c r="AB140" s="1323"/>
      <c r="AC140" s="1315">
        <v>9000</v>
      </c>
      <c r="AD140" s="1317"/>
      <c r="AE140" s="924">
        <v>1</v>
      </c>
      <c r="AF140" s="1315">
        <v>9000</v>
      </c>
      <c r="AG140" s="1316"/>
      <c r="AH140" s="1316"/>
      <c r="AI140" s="1317"/>
    </row>
    <row r="141" spans="1:35" ht="14.25" customHeight="1">
      <c r="A141" s="428"/>
      <c r="B141" s="928">
        <v>133</v>
      </c>
      <c r="C141" s="1016" t="s">
        <v>2331</v>
      </c>
      <c r="D141" s="1017"/>
      <c r="E141" s="1017"/>
      <c r="F141" s="1017"/>
      <c r="G141" s="1017"/>
      <c r="H141" s="1017"/>
      <c r="I141" s="1017"/>
      <c r="J141" s="1018"/>
      <c r="K141" s="1318"/>
      <c r="L141" s="1319"/>
      <c r="M141" s="1318" t="s">
        <v>2349</v>
      </c>
      <c r="N141" s="1320"/>
      <c r="O141" s="1320"/>
      <c r="P141" s="1320"/>
      <c r="Q141" s="1320"/>
      <c r="R141" s="1320"/>
      <c r="S141" s="1320"/>
      <c r="T141" s="1319"/>
      <c r="U141" s="1315"/>
      <c r="V141" s="1316"/>
      <c r="W141" s="1316"/>
      <c r="X141" s="1316"/>
      <c r="Y141" s="1317"/>
      <c r="Z141" s="1321">
        <v>1</v>
      </c>
      <c r="AA141" s="1322"/>
      <c r="AB141" s="1323"/>
      <c r="AC141" s="1315">
        <v>9000</v>
      </c>
      <c r="AD141" s="1317"/>
      <c r="AE141" s="924">
        <v>1</v>
      </c>
      <c r="AF141" s="1315">
        <v>9000</v>
      </c>
      <c r="AG141" s="1316"/>
      <c r="AH141" s="1316"/>
      <c r="AI141" s="1317"/>
    </row>
    <row r="142" spans="1:35" ht="14.25" customHeight="1">
      <c r="A142" s="428"/>
      <c r="B142" s="928">
        <v>134</v>
      </c>
      <c r="C142" s="1016" t="s">
        <v>2331</v>
      </c>
      <c r="D142" s="1017"/>
      <c r="E142" s="1017"/>
      <c r="F142" s="1017"/>
      <c r="G142" s="1017"/>
      <c r="H142" s="1017"/>
      <c r="I142" s="1017"/>
      <c r="J142" s="1018"/>
      <c r="K142" s="1318"/>
      <c r="L142" s="1319"/>
      <c r="M142" s="1318" t="s">
        <v>2350</v>
      </c>
      <c r="N142" s="1320"/>
      <c r="O142" s="1320"/>
      <c r="P142" s="1320"/>
      <c r="Q142" s="1320"/>
      <c r="R142" s="1320"/>
      <c r="S142" s="1320"/>
      <c r="T142" s="1319"/>
      <c r="U142" s="1315"/>
      <c r="V142" s="1316"/>
      <c r="W142" s="1316"/>
      <c r="X142" s="1316"/>
      <c r="Y142" s="1317"/>
      <c r="Z142" s="1321">
        <v>1</v>
      </c>
      <c r="AA142" s="1322"/>
      <c r="AB142" s="1323"/>
      <c r="AC142" s="1315">
        <v>9000</v>
      </c>
      <c r="AD142" s="1317"/>
      <c r="AE142" s="924">
        <v>1</v>
      </c>
      <c r="AF142" s="1315">
        <v>9000</v>
      </c>
      <c r="AG142" s="1316"/>
      <c r="AH142" s="1316"/>
      <c r="AI142" s="1317"/>
    </row>
    <row r="143" spans="1:35" ht="15" customHeight="1">
      <c r="A143" s="428"/>
      <c r="B143" s="928">
        <v>135</v>
      </c>
      <c r="C143" s="1016" t="s">
        <v>2331</v>
      </c>
      <c r="D143" s="1017"/>
      <c r="E143" s="1017"/>
      <c r="F143" s="1017"/>
      <c r="G143" s="1017"/>
      <c r="H143" s="1017"/>
      <c r="I143" s="1017"/>
      <c r="J143" s="1018"/>
      <c r="K143" s="1318"/>
      <c r="L143" s="1319"/>
      <c r="M143" s="1318" t="s">
        <v>2351</v>
      </c>
      <c r="N143" s="1320"/>
      <c r="O143" s="1320"/>
      <c r="P143" s="1320"/>
      <c r="Q143" s="1320"/>
      <c r="R143" s="1320"/>
      <c r="S143" s="1320"/>
      <c r="T143" s="1319"/>
      <c r="U143" s="1315"/>
      <c r="V143" s="1316"/>
      <c r="W143" s="1316"/>
      <c r="X143" s="1316"/>
      <c r="Y143" s="1317"/>
      <c r="Z143" s="1321">
        <v>1</v>
      </c>
      <c r="AA143" s="1322"/>
      <c r="AB143" s="1323"/>
      <c r="AC143" s="1315">
        <v>9000</v>
      </c>
      <c r="AD143" s="1317"/>
      <c r="AE143" s="924">
        <v>1</v>
      </c>
      <c r="AF143" s="1315">
        <v>9000</v>
      </c>
      <c r="AG143" s="1316"/>
      <c r="AH143" s="1316"/>
      <c r="AI143" s="1317"/>
    </row>
    <row r="144" spans="1:35" ht="14.25" customHeight="1">
      <c r="A144" s="428"/>
      <c r="B144" s="928">
        <v>136</v>
      </c>
      <c r="C144" s="1016" t="s">
        <v>2352</v>
      </c>
      <c r="D144" s="1017"/>
      <c r="E144" s="1017"/>
      <c r="F144" s="1017"/>
      <c r="G144" s="1017"/>
      <c r="H144" s="1017"/>
      <c r="I144" s="1017"/>
      <c r="J144" s="1018"/>
      <c r="K144" s="1318" t="s">
        <v>2164</v>
      </c>
      <c r="L144" s="1319"/>
      <c r="M144" s="1318" t="s">
        <v>2353</v>
      </c>
      <c r="N144" s="1320"/>
      <c r="O144" s="1320"/>
      <c r="P144" s="1320"/>
      <c r="Q144" s="1320"/>
      <c r="R144" s="1320"/>
      <c r="S144" s="1320"/>
      <c r="T144" s="1319"/>
      <c r="U144" s="1315"/>
      <c r="V144" s="1316"/>
      <c r="W144" s="1316"/>
      <c r="X144" s="1316"/>
      <c r="Y144" s="1317"/>
      <c r="Z144" s="1321">
        <v>1</v>
      </c>
      <c r="AA144" s="1322"/>
      <c r="AB144" s="1323"/>
      <c r="AC144" s="1315">
        <v>320000</v>
      </c>
      <c r="AD144" s="1317"/>
      <c r="AE144" s="924">
        <v>1</v>
      </c>
      <c r="AF144" s="1315">
        <v>320000</v>
      </c>
      <c r="AG144" s="1316"/>
      <c r="AH144" s="1316"/>
      <c r="AI144" s="1317"/>
    </row>
    <row r="145" spans="1:35" ht="26.25" customHeight="1">
      <c r="A145" s="428"/>
      <c r="B145" s="928">
        <v>137</v>
      </c>
      <c r="C145" s="1016" t="s">
        <v>2354</v>
      </c>
      <c r="D145" s="1017"/>
      <c r="E145" s="1017"/>
      <c r="F145" s="1017"/>
      <c r="G145" s="1017"/>
      <c r="H145" s="1017"/>
      <c r="I145" s="1017"/>
      <c r="J145" s="1018"/>
      <c r="K145" s="1318" t="s">
        <v>2164</v>
      </c>
      <c r="L145" s="1319"/>
      <c r="M145" s="1318" t="s">
        <v>2355</v>
      </c>
      <c r="N145" s="1320"/>
      <c r="O145" s="1320"/>
      <c r="P145" s="1320"/>
      <c r="Q145" s="1320"/>
      <c r="R145" s="1320"/>
      <c r="S145" s="1320"/>
      <c r="T145" s="1319"/>
      <c r="U145" s="1315"/>
      <c r="V145" s="1316"/>
      <c r="W145" s="1316"/>
      <c r="X145" s="1316"/>
      <c r="Y145" s="1317"/>
      <c r="Z145" s="1321">
        <v>1</v>
      </c>
      <c r="AA145" s="1322"/>
      <c r="AB145" s="1323"/>
      <c r="AC145" s="1315">
        <v>110000</v>
      </c>
      <c r="AD145" s="1317"/>
      <c r="AE145" s="924">
        <v>1</v>
      </c>
      <c r="AF145" s="1315">
        <v>110000</v>
      </c>
      <c r="AG145" s="1316"/>
      <c r="AH145" s="1316"/>
      <c r="AI145" s="1317"/>
    </row>
    <row r="146" spans="1:35" ht="14.25" customHeight="1">
      <c r="A146" s="428"/>
      <c r="B146" s="928">
        <v>138</v>
      </c>
      <c r="C146" s="1016" t="s">
        <v>1295</v>
      </c>
      <c r="D146" s="1017"/>
      <c r="E146" s="1017"/>
      <c r="F146" s="1017"/>
      <c r="G146" s="1017"/>
      <c r="H146" s="1017"/>
      <c r="I146" s="1017"/>
      <c r="J146" s="1018"/>
      <c r="K146" s="1318"/>
      <c r="L146" s="1319"/>
      <c r="M146" s="1318" t="s">
        <v>2356</v>
      </c>
      <c r="N146" s="1320"/>
      <c r="O146" s="1320"/>
      <c r="P146" s="1320"/>
      <c r="Q146" s="1320"/>
      <c r="R146" s="1320"/>
      <c r="S146" s="1320"/>
      <c r="T146" s="1319"/>
      <c r="U146" s="1315"/>
      <c r="V146" s="1316"/>
      <c r="W146" s="1316"/>
      <c r="X146" s="1316"/>
      <c r="Y146" s="1317"/>
      <c r="Z146" s="1321">
        <v>1</v>
      </c>
      <c r="AA146" s="1322"/>
      <c r="AB146" s="1323"/>
      <c r="AC146" s="1315">
        <v>300200</v>
      </c>
      <c r="AD146" s="1317"/>
      <c r="AE146" s="924">
        <v>1</v>
      </c>
      <c r="AF146" s="1315">
        <v>300200</v>
      </c>
      <c r="AG146" s="1316"/>
      <c r="AH146" s="1316"/>
      <c r="AI146" s="1317"/>
    </row>
    <row r="147" spans="1:35" ht="14.25" customHeight="1">
      <c r="A147" s="428"/>
      <c r="B147" s="928">
        <v>139</v>
      </c>
      <c r="C147" s="1016" t="s">
        <v>2357</v>
      </c>
      <c r="D147" s="1017"/>
      <c r="E147" s="1017"/>
      <c r="F147" s="1017"/>
      <c r="G147" s="1017"/>
      <c r="H147" s="1017"/>
      <c r="I147" s="1017"/>
      <c r="J147" s="1018"/>
      <c r="K147" s="1318"/>
      <c r="L147" s="1319"/>
      <c r="M147" s="1318" t="s">
        <v>2358</v>
      </c>
      <c r="N147" s="1320"/>
      <c r="O147" s="1320"/>
      <c r="P147" s="1320"/>
      <c r="Q147" s="1320"/>
      <c r="R147" s="1320"/>
      <c r="S147" s="1320"/>
      <c r="T147" s="1319"/>
      <c r="U147" s="1315"/>
      <c r="V147" s="1316"/>
      <c r="W147" s="1316"/>
      <c r="X147" s="1316"/>
      <c r="Y147" s="1317"/>
      <c r="Z147" s="1321">
        <v>1</v>
      </c>
      <c r="AA147" s="1322"/>
      <c r="AB147" s="1323"/>
      <c r="AC147" s="1315">
        <v>32144</v>
      </c>
      <c r="AD147" s="1317"/>
      <c r="AE147" s="924">
        <v>1</v>
      </c>
      <c r="AF147" s="1315">
        <v>32144</v>
      </c>
      <c r="AG147" s="1316"/>
      <c r="AH147" s="1316"/>
      <c r="AI147" s="1317"/>
    </row>
    <row r="148" spans="1:35" ht="14.25" customHeight="1">
      <c r="A148" s="428"/>
      <c r="B148" s="928">
        <v>140</v>
      </c>
      <c r="C148" s="1016" t="s">
        <v>677</v>
      </c>
      <c r="D148" s="1017"/>
      <c r="E148" s="1017"/>
      <c r="F148" s="1017"/>
      <c r="G148" s="1017"/>
      <c r="H148" s="1017"/>
      <c r="I148" s="1017"/>
      <c r="J148" s="1018"/>
      <c r="K148" s="1318" t="s">
        <v>2205</v>
      </c>
      <c r="L148" s="1319"/>
      <c r="M148" s="1318" t="s">
        <v>2359</v>
      </c>
      <c r="N148" s="1320"/>
      <c r="O148" s="1320"/>
      <c r="P148" s="1320"/>
      <c r="Q148" s="1320"/>
      <c r="R148" s="1320"/>
      <c r="S148" s="1320"/>
      <c r="T148" s="1319"/>
      <c r="U148" s="1315"/>
      <c r="V148" s="1316"/>
      <c r="W148" s="1316"/>
      <c r="X148" s="1316"/>
      <c r="Y148" s="1317"/>
      <c r="Z148" s="1321">
        <v>1</v>
      </c>
      <c r="AA148" s="1322"/>
      <c r="AB148" s="1323"/>
      <c r="AC148" s="1315">
        <v>98922</v>
      </c>
      <c r="AD148" s="1317"/>
      <c r="AE148" s="924">
        <v>1</v>
      </c>
      <c r="AF148" s="1315">
        <v>98922</v>
      </c>
      <c r="AG148" s="1316"/>
      <c r="AH148" s="1316"/>
      <c r="AI148" s="1317"/>
    </row>
    <row r="149" spans="1:35" ht="14.25" customHeight="1">
      <c r="A149" s="428"/>
      <c r="B149" s="928">
        <v>141</v>
      </c>
      <c r="C149" s="1016" t="s">
        <v>2360</v>
      </c>
      <c r="D149" s="1017"/>
      <c r="E149" s="1017"/>
      <c r="F149" s="1017"/>
      <c r="G149" s="1017"/>
      <c r="H149" s="1017"/>
      <c r="I149" s="1017"/>
      <c r="J149" s="1018"/>
      <c r="K149" s="1318" t="s">
        <v>2205</v>
      </c>
      <c r="L149" s="1319"/>
      <c r="M149" s="1318" t="s">
        <v>2361</v>
      </c>
      <c r="N149" s="1320"/>
      <c r="O149" s="1320"/>
      <c r="P149" s="1320"/>
      <c r="Q149" s="1320"/>
      <c r="R149" s="1320"/>
      <c r="S149" s="1320"/>
      <c r="T149" s="1319"/>
      <c r="U149" s="1315"/>
      <c r="V149" s="1316"/>
      <c r="W149" s="1316"/>
      <c r="X149" s="1316"/>
      <c r="Y149" s="1317"/>
      <c r="Z149" s="1321">
        <v>1</v>
      </c>
      <c r="AA149" s="1322"/>
      <c r="AB149" s="1323"/>
      <c r="AC149" s="1315">
        <v>652</v>
      </c>
      <c r="AD149" s="1317"/>
      <c r="AE149" s="924">
        <v>1</v>
      </c>
      <c r="AF149" s="1315">
        <v>652</v>
      </c>
      <c r="AG149" s="1316"/>
      <c r="AH149" s="1316"/>
      <c r="AI149" s="1317"/>
    </row>
    <row r="150" spans="1:35" ht="14.25" customHeight="1">
      <c r="A150" s="428"/>
      <c r="B150" s="928">
        <v>142</v>
      </c>
      <c r="C150" s="1016" t="s">
        <v>2362</v>
      </c>
      <c r="D150" s="1017"/>
      <c r="E150" s="1017"/>
      <c r="F150" s="1017"/>
      <c r="G150" s="1017"/>
      <c r="H150" s="1017"/>
      <c r="I150" s="1017"/>
      <c r="J150" s="1018"/>
      <c r="K150" s="1318" t="s">
        <v>2205</v>
      </c>
      <c r="L150" s="1319"/>
      <c r="M150" s="1318" t="s">
        <v>2363</v>
      </c>
      <c r="N150" s="1320"/>
      <c r="O150" s="1320"/>
      <c r="P150" s="1320"/>
      <c r="Q150" s="1320"/>
      <c r="R150" s="1320"/>
      <c r="S150" s="1320"/>
      <c r="T150" s="1319"/>
      <c r="U150" s="1315"/>
      <c r="V150" s="1316"/>
      <c r="W150" s="1316"/>
      <c r="X150" s="1316"/>
      <c r="Y150" s="1317"/>
      <c r="Z150" s="1321">
        <v>1</v>
      </c>
      <c r="AA150" s="1322"/>
      <c r="AB150" s="1323"/>
      <c r="AC150" s="1315">
        <v>425</v>
      </c>
      <c r="AD150" s="1317"/>
      <c r="AE150" s="924">
        <v>1</v>
      </c>
      <c r="AF150" s="1315">
        <v>425</v>
      </c>
      <c r="AG150" s="1316"/>
      <c r="AH150" s="1316"/>
      <c r="AI150" s="1317"/>
    </row>
    <row r="151" spans="1:35" ht="15" customHeight="1">
      <c r="A151" s="428"/>
      <c r="B151" s="928">
        <v>143</v>
      </c>
      <c r="C151" s="1016" t="s">
        <v>2364</v>
      </c>
      <c r="D151" s="1017"/>
      <c r="E151" s="1017"/>
      <c r="F151" s="1017"/>
      <c r="G151" s="1017"/>
      <c r="H151" s="1017"/>
      <c r="I151" s="1017"/>
      <c r="J151" s="1018"/>
      <c r="K151" s="1318" t="s">
        <v>2164</v>
      </c>
      <c r="L151" s="1319"/>
      <c r="M151" s="1318" t="s">
        <v>2365</v>
      </c>
      <c r="N151" s="1320"/>
      <c r="O151" s="1320"/>
      <c r="P151" s="1320"/>
      <c r="Q151" s="1320"/>
      <c r="R151" s="1320"/>
      <c r="S151" s="1320"/>
      <c r="T151" s="1319"/>
      <c r="U151" s="1315"/>
      <c r="V151" s="1316"/>
      <c r="W151" s="1316"/>
      <c r="X151" s="1316"/>
      <c r="Y151" s="1317"/>
      <c r="Z151" s="1321">
        <v>1</v>
      </c>
      <c r="AA151" s="1322"/>
      <c r="AB151" s="1323"/>
      <c r="AC151" s="1315">
        <v>34900</v>
      </c>
      <c r="AD151" s="1317"/>
      <c r="AE151" s="924">
        <v>1</v>
      </c>
      <c r="AF151" s="1315">
        <v>34900</v>
      </c>
      <c r="AG151" s="1316"/>
      <c r="AH151" s="1316"/>
      <c r="AI151" s="1317"/>
    </row>
    <row r="152" spans="1:35" ht="14.25" customHeight="1">
      <c r="A152" s="428"/>
      <c r="B152" s="928">
        <v>144</v>
      </c>
      <c r="C152" s="1016" t="s">
        <v>2364</v>
      </c>
      <c r="D152" s="1017"/>
      <c r="E152" s="1017"/>
      <c r="F152" s="1017"/>
      <c r="G152" s="1017"/>
      <c r="H152" s="1017"/>
      <c r="I152" s="1017"/>
      <c r="J152" s="1018"/>
      <c r="K152" s="1318" t="s">
        <v>2164</v>
      </c>
      <c r="L152" s="1319"/>
      <c r="M152" s="1318" t="s">
        <v>2366</v>
      </c>
      <c r="N152" s="1320"/>
      <c r="O152" s="1320"/>
      <c r="P152" s="1320"/>
      <c r="Q152" s="1320"/>
      <c r="R152" s="1320"/>
      <c r="S152" s="1320"/>
      <c r="T152" s="1319"/>
      <c r="U152" s="1315"/>
      <c r="V152" s="1316"/>
      <c r="W152" s="1316"/>
      <c r="X152" s="1316"/>
      <c r="Y152" s="1317"/>
      <c r="Z152" s="1321">
        <v>1</v>
      </c>
      <c r="AA152" s="1322"/>
      <c r="AB152" s="1323"/>
      <c r="AC152" s="1315">
        <v>34900</v>
      </c>
      <c r="AD152" s="1317"/>
      <c r="AE152" s="924">
        <v>1</v>
      </c>
      <c r="AF152" s="1315">
        <v>34900</v>
      </c>
      <c r="AG152" s="1316"/>
      <c r="AH152" s="1316"/>
      <c r="AI152" s="1317"/>
    </row>
    <row r="153" spans="1:35" ht="14.25" customHeight="1">
      <c r="A153" s="428"/>
      <c r="B153" s="928">
        <v>145</v>
      </c>
      <c r="C153" s="1016" t="s">
        <v>2364</v>
      </c>
      <c r="D153" s="1017"/>
      <c r="E153" s="1017"/>
      <c r="F153" s="1017"/>
      <c r="G153" s="1017"/>
      <c r="H153" s="1017"/>
      <c r="I153" s="1017"/>
      <c r="J153" s="1018"/>
      <c r="K153" s="1318" t="s">
        <v>2164</v>
      </c>
      <c r="L153" s="1319"/>
      <c r="M153" s="1318" t="s">
        <v>2367</v>
      </c>
      <c r="N153" s="1320"/>
      <c r="O153" s="1320"/>
      <c r="P153" s="1320"/>
      <c r="Q153" s="1320"/>
      <c r="R153" s="1320"/>
      <c r="S153" s="1320"/>
      <c r="T153" s="1319"/>
      <c r="U153" s="1315"/>
      <c r="V153" s="1316"/>
      <c r="W153" s="1316"/>
      <c r="X153" s="1316"/>
      <c r="Y153" s="1317"/>
      <c r="Z153" s="1321">
        <v>1</v>
      </c>
      <c r="AA153" s="1322"/>
      <c r="AB153" s="1323"/>
      <c r="AC153" s="1315">
        <v>34900</v>
      </c>
      <c r="AD153" s="1317"/>
      <c r="AE153" s="924">
        <v>1</v>
      </c>
      <c r="AF153" s="1315">
        <v>34900</v>
      </c>
      <c r="AG153" s="1316"/>
      <c r="AH153" s="1316"/>
      <c r="AI153" s="1317"/>
    </row>
    <row r="154" spans="1:35" ht="14.25" customHeight="1">
      <c r="A154" s="428"/>
      <c r="B154" s="928">
        <v>146</v>
      </c>
      <c r="C154" s="1016" t="s">
        <v>2364</v>
      </c>
      <c r="D154" s="1017"/>
      <c r="E154" s="1017"/>
      <c r="F154" s="1017"/>
      <c r="G154" s="1017"/>
      <c r="H154" s="1017"/>
      <c r="I154" s="1017"/>
      <c r="J154" s="1018"/>
      <c r="K154" s="1318" t="s">
        <v>2164</v>
      </c>
      <c r="L154" s="1319"/>
      <c r="M154" s="1318" t="s">
        <v>2368</v>
      </c>
      <c r="N154" s="1320"/>
      <c r="O154" s="1320"/>
      <c r="P154" s="1320"/>
      <c r="Q154" s="1320"/>
      <c r="R154" s="1320"/>
      <c r="S154" s="1320"/>
      <c r="T154" s="1319"/>
      <c r="U154" s="1315"/>
      <c r="V154" s="1316"/>
      <c r="W154" s="1316"/>
      <c r="X154" s="1316"/>
      <c r="Y154" s="1317"/>
      <c r="Z154" s="1321">
        <v>1</v>
      </c>
      <c r="AA154" s="1322"/>
      <c r="AB154" s="1323"/>
      <c r="AC154" s="1315">
        <v>34900</v>
      </c>
      <c r="AD154" s="1317"/>
      <c r="AE154" s="924">
        <v>1</v>
      </c>
      <c r="AF154" s="1315">
        <v>34900</v>
      </c>
      <c r="AG154" s="1316"/>
      <c r="AH154" s="1316"/>
      <c r="AI154" s="1317"/>
    </row>
    <row r="155" spans="1:35" ht="14.25" customHeight="1">
      <c r="A155" s="428"/>
      <c r="B155" s="928">
        <v>147</v>
      </c>
      <c r="C155" s="1016" t="s">
        <v>2364</v>
      </c>
      <c r="D155" s="1017"/>
      <c r="E155" s="1017"/>
      <c r="F155" s="1017"/>
      <c r="G155" s="1017"/>
      <c r="H155" s="1017"/>
      <c r="I155" s="1017"/>
      <c r="J155" s="1018"/>
      <c r="K155" s="1318" t="s">
        <v>2164</v>
      </c>
      <c r="L155" s="1319"/>
      <c r="M155" s="1318" t="s">
        <v>2369</v>
      </c>
      <c r="N155" s="1320"/>
      <c r="O155" s="1320"/>
      <c r="P155" s="1320"/>
      <c r="Q155" s="1320"/>
      <c r="R155" s="1320"/>
      <c r="S155" s="1320"/>
      <c r="T155" s="1319"/>
      <c r="U155" s="1315"/>
      <c r="V155" s="1316"/>
      <c r="W155" s="1316"/>
      <c r="X155" s="1316"/>
      <c r="Y155" s="1317"/>
      <c r="Z155" s="1321">
        <v>1</v>
      </c>
      <c r="AA155" s="1322"/>
      <c r="AB155" s="1323"/>
      <c r="AC155" s="1315">
        <v>34900</v>
      </c>
      <c r="AD155" s="1317"/>
      <c r="AE155" s="924">
        <v>1</v>
      </c>
      <c r="AF155" s="1315">
        <v>34900</v>
      </c>
      <c r="AG155" s="1316"/>
      <c r="AH155" s="1316"/>
      <c r="AI155" s="1317"/>
    </row>
    <row r="156" spans="1:35" ht="14.25" customHeight="1">
      <c r="A156" s="428"/>
      <c r="B156" s="928">
        <v>148</v>
      </c>
      <c r="C156" s="1016" t="s">
        <v>2364</v>
      </c>
      <c r="D156" s="1017"/>
      <c r="E156" s="1017"/>
      <c r="F156" s="1017"/>
      <c r="G156" s="1017"/>
      <c r="H156" s="1017"/>
      <c r="I156" s="1017"/>
      <c r="J156" s="1018"/>
      <c r="K156" s="1318" t="s">
        <v>2164</v>
      </c>
      <c r="L156" s="1319"/>
      <c r="M156" s="1318" t="s">
        <v>2370</v>
      </c>
      <c r="N156" s="1320"/>
      <c r="O156" s="1320"/>
      <c r="P156" s="1320"/>
      <c r="Q156" s="1320"/>
      <c r="R156" s="1320"/>
      <c r="S156" s="1320"/>
      <c r="T156" s="1319"/>
      <c r="U156" s="1315"/>
      <c r="V156" s="1316"/>
      <c r="W156" s="1316"/>
      <c r="X156" s="1316"/>
      <c r="Y156" s="1317"/>
      <c r="Z156" s="1321">
        <v>1</v>
      </c>
      <c r="AA156" s="1322"/>
      <c r="AB156" s="1323"/>
      <c r="AC156" s="1315">
        <v>34900</v>
      </c>
      <c r="AD156" s="1317"/>
      <c r="AE156" s="924">
        <v>1</v>
      </c>
      <c r="AF156" s="1315">
        <v>34900</v>
      </c>
      <c r="AG156" s="1316"/>
      <c r="AH156" s="1316"/>
      <c r="AI156" s="1317"/>
    </row>
    <row r="157" spans="1:35" ht="14.25" customHeight="1">
      <c r="A157" s="428"/>
      <c r="B157" s="928">
        <v>149</v>
      </c>
      <c r="C157" s="1016" t="s">
        <v>2364</v>
      </c>
      <c r="D157" s="1017"/>
      <c r="E157" s="1017"/>
      <c r="F157" s="1017"/>
      <c r="G157" s="1017"/>
      <c r="H157" s="1017"/>
      <c r="I157" s="1017"/>
      <c r="J157" s="1018"/>
      <c r="K157" s="1318" t="s">
        <v>2164</v>
      </c>
      <c r="L157" s="1319"/>
      <c r="M157" s="1318" t="s">
        <v>2371</v>
      </c>
      <c r="N157" s="1320"/>
      <c r="O157" s="1320"/>
      <c r="P157" s="1320"/>
      <c r="Q157" s="1320"/>
      <c r="R157" s="1320"/>
      <c r="S157" s="1320"/>
      <c r="T157" s="1319"/>
      <c r="U157" s="1315"/>
      <c r="V157" s="1316"/>
      <c r="W157" s="1316"/>
      <c r="X157" s="1316"/>
      <c r="Y157" s="1317"/>
      <c r="Z157" s="1321">
        <v>1</v>
      </c>
      <c r="AA157" s="1322"/>
      <c r="AB157" s="1323"/>
      <c r="AC157" s="1315">
        <v>34900</v>
      </c>
      <c r="AD157" s="1317"/>
      <c r="AE157" s="924">
        <v>1</v>
      </c>
      <c r="AF157" s="1315">
        <v>34900</v>
      </c>
      <c r="AG157" s="1316"/>
      <c r="AH157" s="1316"/>
      <c r="AI157" s="1317"/>
    </row>
    <row r="158" spans="1:35" ht="14.25" customHeight="1">
      <c r="A158" s="428"/>
      <c r="B158" s="928">
        <v>150</v>
      </c>
      <c r="C158" s="1016" t="s">
        <v>2364</v>
      </c>
      <c r="D158" s="1017"/>
      <c r="E158" s="1017"/>
      <c r="F158" s="1017"/>
      <c r="G158" s="1017"/>
      <c r="H158" s="1017"/>
      <c r="I158" s="1017"/>
      <c r="J158" s="1018"/>
      <c r="K158" s="1318" t="s">
        <v>2164</v>
      </c>
      <c r="L158" s="1319"/>
      <c r="M158" s="1318" t="s">
        <v>2372</v>
      </c>
      <c r="N158" s="1320"/>
      <c r="O158" s="1320"/>
      <c r="P158" s="1320"/>
      <c r="Q158" s="1320"/>
      <c r="R158" s="1320"/>
      <c r="S158" s="1320"/>
      <c r="T158" s="1319"/>
      <c r="U158" s="1315"/>
      <c r="V158" s="1316"/>
      <c r="W158" s="1316"/>
      <c r="X158" s="1316"/>
      <c r="Y158" s="1317"/>
      <c r="Z158" s="1321">
        <v>1</v>
      </c>
      <c r="AA158" s="1322"/>
      <c r="AB158" s="1323"/>
      <c r="AC158" s="1315">
        <v>34900</v>
      </c>
      <c r="AD158" s="1317"/>
      <c r="AE158" s="924">
        <v>1</v>
      </c>
      <c r="AF158" s="1315">
        <v>34900</v>
      </c>
      <c r="AG158" s="1316"/>
      <c r="AH158" s="1316"/>
      <c r="AI158" s="1317"/>
    </row>
    <row r="159" spans="1:35" ht="14.25" customHeight="1">
      <c r="A159" s="428"/>
      <c r="B159" s="928">
        <v>151</v>
      </c>
      <c r="C159" s="1016" t="s">
        <v>2364</v>
      </c>
      <c r="D159" s="1017"/>
      <c r="E159" s="1017"/>
      <c r="F159" s="1017"/>
      <c r="G159" s="1017"/>
      <c r="H159" s="1017"/>
      <c r="I159" s="1017"/>
      <c r="J159" s="1018"/>
      <c r="K159" s="1318" t="s">
        <v>2164</v>
      </c>
      <c r="L159" s="1319"/>
      <c r="M159" s="1318" t="s">
        <v>2373</v>
      </c>
      <c r="N159" s="1320"/>
      <c r="O159" s="1320"/>
      <c r="P159" s="1320"/>
      <c r="Q159" s="1320"/>
      <c r="R159" s="1320"/>
      <c r="S159" s="1320"/>
      <c r="T159" s="1319"/>
      <c r="U159" s="1315"/>
      <c r="V159" s="1316"/>
      <c r="W159" s="1316"/>
      <c r="X159" s="1316"/>
      <c r="Y159" s="1317"/>
      <c r="Z159" s="1321">
        <v>1</v>
      </c>
      <c r="AA159" s="1322"/>
      <c r="AB159" s="1323"/>
      <c r="AC159" s="1315">
        <v>34900</v>
      </c>
      <c r="AD159" s="1317"/>
      <c r="AE159" s="924">
        <v>1</v>
      </c>
      <c r="AF159" s="1315">
        <v>34900</v>
      </c>
      <c r="AG159" s="1316"/>
      <c r="AH159" s="1316"/>
      <c r="AI159" s="1317"/>
    </row>
    <row r="160" spans="1:35" ht="14.25" customHeight="1">
      <c r="A160" s="428"/>
      <c r="B160" s="928">
        <v>152</v>
      </c>
      <c r="C160" s="1016" t="s">
        <v>2364</v>
      </c>
      <c r="D160" s="1017"/>
      <c r="E160" s="1017"/>
      <c r="F160" s="1017"/>
      <c r="G160" s="1017"/>
      <c r="H160" s="1017"/>
      <c r="I160" s="1017"/>
      <c r="J160" s="1018"/>
      <c r="K160" s="1318" t="s">
        <v>2164</v>
      </c>
      <c r="L160" s="1319"/>
      <c r="M160" s="1318" t="s">
        <v>2374</v>
      </c>
      <c r="N160" s="1320"/>
      <c r="O160" s="1320"/>
      <c r="P160" s="1320"/>
      <c r="Q160" s="1320"/>
      <c r="R160" s="1320"/>
      <c r="S160" s="1320"/>
      <c r="T160" s="1319"/>
      <c r="U160" s="1315"/>
      <c r="V160" s="1316"/>
      <c r="W160" s="1316"/>
      <c r="X160" s="1316"/>
      <c r="Y160" s="1317"/>
      <c r="Z160" s="1321">
        <v>1</v>
      </c>
      <c r="AA160" s="1322"/>
      <c r="AB160" s="1323"/>
      <c r="AC160" s="1315">
        <v>34900</v>
      </c>
      <c r="AD160" s="1317"/>
      <c r="AE160" s="924">
        <v>1</v>
      </c>
      <c r="AF160" s="1315">
        <v>34900</v>
      </c>
      <c r="AG160" s="1316"/>
      <c r="AH160" s="1316"/>
      <c r="AI160" s="1317"/>
    </row>
    <row r="161" spans="1:35" ht="15" customHeight="1">
      <c r="A161" s="428"/>
      <c r="B161" s="928">
        <v>153</v>
      </c>
      <c r="C161" s="1016" t="s">
        <v>2364</v>
      </c>
      <c r="D161" s="1017"/>
      <c r="E161" s="1017"/>
      <c r="F161" s="1017"/>
      <c r="G161" s="1017"/>
      <c r="H161" s="1017"/>
      <c r="I161" s="1017"/>
      <c r="J161" s="1018"/>
      <c r="K161" s="1318" t="s">
        <v>2164</v>
      </c>
      <c r="L161" s="1319"/>
      <c r="M161" s="1318" t="s">
        <v>2375</v>
      </c>
      <c r="N161" s="1320"/>
      <c r="O161" s="1320"/>
      <c r="P161" s="1320"/>
      <c r="Q161" s="1320"/>
      <c r="R161" s="1320"/>
      <c r="S161" s="1320"/>
      <c r="T161" s="1319"/>
      <c r="U161" s="1315"/>
      <c r="V161" s="1316"/>
      <c r="W161" s="1316"/>
      <c r="X161" s="1316"/>
      <c r="Y161" s="1317"/>
      <c r="Z161" s="1321">
        <v>1</v>
      </c>
      <c r="AA161" s="1322"/>
      <c r="AB161" s="1323"/>
      <c r="AC161" s="1315">
        <v>34900</v>
      </c>
      <c r="AD161" s="1317"/>
      <c r="AE161" s="924">
        <v>1</v>
      </c>
      <c r="AF161" s="1315">
        <v>34900</v>
      </c>
      <c r="AG161" s="1316"/>
      <c r="AH161" s="1316"/>
      <c r="AI161" s="1317"/>
    </row>
    <row r="162" spans="1:35" ht="14.25" customHeight="1">
      <c r="A162" s="428"/>
      <c r="B162" s="928">
        <v>154</v>
      </c>
      <c r="C162" s="1016" t="s">
        <v>2364</v>
      </c>
      <c r="D162" s="1017"/>
      <c r="E162" s="1017"/>
      <c r="F162" s="1017"/>
      <c r="G162" s="1017"/>
      <c r="H162" s="1017"/>
      <c r="I162" s="1017"/>
      <c r="J162" s="1018"/>
      <c r="K162" s="1318" t="s">
        <v>2164</v>
      </c>
      <c r="L162" s="1319"/>
      <c r="M162" s="1318" t="s">
        <v>2376</v>
      </c>
      <c r="N162" s="1320"/>
      <c r="O162" s="1320"/>
      <c r="P162" s="1320"/>
      <c r="Q162" s="1320"/>
      <c r="R162" s="1320"/>
      <c r="S162" s="1320"/>
      <c r="T162" s="1319"/>
      <c r="U162" s="1315"/>
      <c r="V162" s="1316"/>
      <c r="W162" s="1316"/>
      <c r="X162" s="1316"/>
      <c r="Y162" s="1317"/>
      <c r="Z162" s="1321">
        <v>1</v>
      </c>
      <c r="AA162" s="1322"/>
      <c r="AB162" s="1323"/>
      <c r="AC162" s="1315">
        <v>34900</v>
      </c>
      <c r="AD162" s="1317"/>
      <c r="AE162" s="924">
        <v>1</v>
      </c>
      <c r="AF162" s="1315">
        <v>34900</v>
      </c>
      <c r="AG162" s="1316"/>
      <c r="AH162" s="1316"/>
      <c r="AI162" s="1317"/>
    </row>
    <row r="163" spans="1:35" ht="14.25" customHeight="1">
      <c r="A163" s="428"/>
      <c r="B163" s="928">
        <v>155</v>
      </c>
      <c r="C163" s="1016" t="s">
        <v>2377</v>
      </c>
      <c r="D163" s="1017"/>
      <c r="E163" s="1017"/>
      <c r="F163" s="1017"/>
      <c r="G163" s="1017"/>
      <c r="H163" s="1017"/>
      <c r="I163" s="1017"/>
      <c r="J163" s="1018"/>
      <c r="K163" s="1318" t="s">
        <v>2164</v>
      </c>
      <c r="L163" s="1319"/>
      <c r="M163" s="1318" t="s">
        <v>2378</v>
      </c>
      <c r="N163" s="1320"/>
      <c r="O163" s="1320"/>
      <c r="P163" s="1320"/>
      <c r="Q163" s="1320"/>
      <c r="R163" s="1320"/>
      <c r="S163" s="1320"/>
      <c r="T163" s="1319"/>
      <c r="U163" s="1315"/>
      <c r="V163" s="1316"/>
      <c r="W163" s="1316"/>
      <c r="X163" s="1316"/>
      <c r="Y163" s="1317"/>
      <c r="Z163" s="1321">
        <v>1</v>
      </c>
      <c r="AA163" s="1322"/>
      <c r="AB163" s="1323"/>
      <c r="AC163" s="1315">
        <v>24200</v>
      </c>
      <c r="AD163" s="1317"/>
      <c r="AE163" s="924">
        <v>1</v>
      </c>
      <c r="AF163" s="1315">
        <v>24200</v>
      </c>
      <c r="AG163" s="1316"/>
      <c r="AH163" s="1316"/>
      <c r="AI163" s="1317"/>
    </row>
    <row r="164" spans="1:35" ht="14.25" customHeight="1">
      <c r="A164" s="428"/>
      <c r="B164" s="928">
        <v>156</v>
      </c>
      <c r="C164" s="1016" t="s">
        <v>2377</v>
      </c>
      <c r="D164" s="1017"/>
      <c r="E164" s="1017"/>
      <c r="F164" s="1017"/>
      <c r="G164" s="1017"/>
      <c r="H164" s="1017"/>
      <c r="I164" s="1017"/>
      <c r="J164" s="1018"/>
      <c r="K164" s="1318" t="s">
        <v>2164</v>
      </c>
      <c r="L164" s="1319"/>
      <c r="M164" s="1318" t="s">
        <v>2379</v>
      </c>
      <c r="N164" s="1320"/>
      <c r="O164" s="1320"/>
      <c r="P164" s="1320"/>
      <c r="Q164" s="1320"/>
      <c r="R164" s="1320"/>
      <c r="S164" s="1320"/>
      <c r="T164" s="1319"/>
      <c r="U164" s="1315"/>
      <c r="V164" s="1316"/>
      <c r="W164" s="1316"/>
      <c r="X164" s="1316"/>
      <c r="Y164" s="1317"/>
      <c r="Z164" s="1321">
        <v>1</v>
      </c>
      <c r="AA164" s="1322"/>
      <c r="AB164" s="1323"/>
      <c r="AC164" s="1315">
        <v>24200</v>
      </c>
      <c r="AD164" s="1317"/>
      <c r="AE164" s="924">
        <v>1</v>
      </c>
      <c r="AF164" s="1315">
        <v>24200</v>
      </c>
      <c r="AG164" s="1316"/>
      <c r="AH164" s="1316"/>
      <c r="AI164" s="1317"/>
    </row>
    <row r="165" spans="1:35" ht="14.25" customHeight="1">
      <c r="A165" s="428"/>
      <c r="B165" s="928">
        <v>157</v>
      </c>
      <c r="C165" s="1016" t="s">
        <v>2377</v>
      </c>
      <c r="D165" s="1017"/>
      <c r="E165" s="1017"/>
      <c r="F165" s="1017"/>
      <c r="G165" s="1017"/>
      <c r="H165" s="1017"/>
      <c r="I165" s="1017"/>
      <c r="J165" s="1018"/>
      <c r="K165" s="1318" t="s">
        <v>2164</v>
      </c>
      <c r="L165" s="1319"/>
      <c r="M165" s="1318" t="s">
        <v>2380</v>
      </c>
      <c r="N165" s="1320"/>
      <c r="O165" s="1320"/>
      <c r="P165" s="1320"/>
      <c r="Q165" s="1320"/>
      <c r="R165" s="1320"/>
      <c r="S165" s="1320"/>
      <c r="T165" s="1319"/>
      <c r="U165" s="1315"/>
      <c r="V165" s="1316"/>
      <c r="W165" s="1316"/>
      <c r="X165" s="1316"/>
      <c r="Y165" s="1317"/>
      <c r="Z165" s="1321">
        <v>1</v>
      </c>
      <c r="AA165" s="1322"/>
      <c r="AB165" s="1323"/>
      <c r="AC165" s="1315">
        <v>24200</v>
      </c>
      <c r="AD165" s="1317"/>
      <c r="AE165" s="924">
        <v>1</v>
      </c>
      <c r="AF165" s="1315">
        <v>24200</v>
      </c>
      <c r="AG165" s="1316"/>
      <c r="AH165" s="1316"/>
      <c r="AI165" s="1317"/>
    </row>
    <row r="166" spans="1:35" ht="14.25" customHeight="1">
      <c r="A166" s="428"/>
      <c r="B166" s="928">
        <v>158</v>
      </c>
      <c r="C166" s="1016" t="s">
        <v>2377</v>
      </c>
      <c r="D166" s="1017"/>
      <c r="E166" s="1017"/>
      <c r="F166" s="1017"/>
      <c r="G166" s="1017"/>
      <c r="H166" s="1017"/>
      <c r="I166" s="1017"/>
      <c r="J166" s="1018"/>
      <c r="K166" s="1318" t="s">
        <v>2164</v>
      </c>
      <c r="L166" s="1319"/>
      <c r="M166" s="1318" t="s">
        <v>2381</v>
      </c>
      <c r="N166" s="1320"/>
      <c r="O166" s="1320"/>
      <c r="P166" s="1320"/>
      <c r="Q166" s="1320"/>
      <c r="R166" s="1320"/>
      <c r="S166" s="1320"/>
      <c r="T166" s="1319"/>
      <c r="U166" s="1315"/>
      <c r="V166" s="1316"/>
      <c r="W166" s="1316"/>
      <c r="X166" s="1316"/>
      <c r="Y166" s="1317"/>
      <c r="Z166" s="1321">
        <v>1</v>
      </c>
      <c r="AA166" s="1322"/>
      <c r="AB166" s="1323"/>
      <c r="AC166" s="1315">
        <v>24200</v>
      </c>
      <c r="AD166" s="1317"/>
      <c r="AE166" s="924">
        <v>1</v>
      </c>
      <c r="AF166" s="1315">
        <v>24200</v>
      </c>
      <c r="AG166" s="1316"/>
      <c r="AH166" s="1316"/>
      <c r="AI166" s="1317"/>
    </row>
    <row r="167" spans="1:35" ht="14.25" customHeight="1">
      <c r="A167" s="428"/>
      <c r="B167" s="928">
        <v>159</v>
      </c>
      <c r="C167" s="1016" t="s">
        <v>2377</v>
      </c>
      <c r="D167" s="1017"/>
      <c r="E167" s="1017"/>
      <c r="F167" s="1017"/>
      <c r="G167" s="1017"/>
      <c r="H167" s="1017"/>
      <c r="I167" s="1017"/>
      <c r="J167" s="1018"/>
      <c r="K167" s="1318" t="s">
        <v>2164</v>
      </c>
      <c r="L167" s="1319"/>
      <c r="M167" s="1318" t="s">
        <v>2382</v>
      </c>
      <c r="N167" s="1320"/>
      <c r="O167" s="1320"/>
      <c r="P167" s="1320"/>
      <c r="Q167" s="1320"/>
      <c r="R167" s="1320"/>
      <c r="S167" s="1320"/>
      <c r="T167" s="1319"/>
      <c r="U167" s="1315"/>
      <c r="V167" s="1316"/>
      <c r="W167" s="1316"/>
      <c r="X167" s="1316"/>
      <c r="Y167" s="1317"/>
      <c r="Z167" s="1321">
        <v>1</v>
      </c>
      <c r="AA167" s="1322"/>
      <c r="AB167" s="1323"/>
      <c r="AC167" s="1315">
        <v>24200</v>
      </c>
      <c r="AD167" s="1317"/>
      <c r="AE167" s="924">
        <v>1</v>
      </c>
      <c r="AF167" s="1315">
        <v>24200</v>
      </c>
      <c r="AG167" s="1316"/>
      <c r="AH167" s="1316"/>
      <c r="AI167" s="1317"/>
    </row>
    <row r="168" spans="1:35" ht="14.25" customHeight="1">
      <c r="A168" s="428"/>
      <c r="B168" s="928">
        <v>160</v>
      </c>
      <c r="C168" s="1016" t="s">
        <v>2377</v>
      </c>
      <c r="D168" s="1017"/>
      <c r="E168" s="1017"/>
      <c r="F168" s="1017"/>
      <c r="G168" s="1017"/>
      <c r="H168" s="1017"/>
      <c r="I168" s="1017"/>
      <c r="J168" s="1018"/>
      <c r="K168" s="1318" t="s">
        <v>2164</v>
      </c>
      <c r="L168" s="1319"/>
      <c r="M168" s="1318" t="s">
        <v>2239</v>
      </c>
      <c r="N168" s="1320"/>
      <c r="O168" s="1320"/>
      <c r="P168" s="1320"/>
      <c r="Q168" s="1320"/>
      <c r="R168" s="1320"/>
      <c r="S168" s="1320"/>
      <c r="T168" s="1319"/>
      <c r="U168" s="1315"/>
      <c r="V168" s="1316"/>
      <c r="W168" s="1316"/>
      <c r="X168" s="1316"/>
      <c r="Y168" s="1317"/>
      <c r="Z168" s="1321">
        <v>1</v>
      </c>
      <c r="AA168" s="1322"/>
      <c r="AB168" s="1323"/>
      <c r="AC168" s="1315">
        <v>24200</v>
      </c>
      <c r="AD168" s="1317"/>
      <c r="AE168" s="924">
        <v>1</v>
      </c>
      <c r="AF168" s="1315">
        <v>24200</v>
      </c>
      <c r="AG168" s="1316"/>
      <c r="AH168" s="1316"/>
      <c r="AI168" s="1317"/>
    </row>
    <row r="169" spans="1:35" ht="14.25" customHeight="1">
      <c r="A169" s="428"/>
      <c r="B169" s="928">
        <v>161</v>
      </c>
      <c r="C169" s="1016" t="s">
        <v>2377</v>
      </c>
      <c r="D169" s="1017"/>
      <c r="E169" s="1017"/>
      <c r="F169" s="1017"/>
      <c r="G169" s="1017"/>
      <c r="H169" s="1017"/>
      <c r="I169" s="1017"/>
      <c r="J169" s="1018"/>
      <c r="K169" s="1318" t="s">
        <v>2164</v>
      </c>
      <c r="L169" s="1319"/>
      <c r="M169" s="1318" t="s">
        <v>2383</v>
      </c>
      <c r="N169" s="1320"/>
      <c r="O169" s="1320"/>
      <c r="P169" s="1320"/>
      <c r="Q169" s="1320"/>
      <c r="R169" s="1320"/>
      <c r="S169" s="1320"/>
      <c r="T169" s="1319"/>
      <c r="U169" s="1315"/>
      <c r="V169" s="1316"/>
      <c r="W169" s="1316"/>
      <c r="X169" s="1316"/>
      <c r="Y169" s="1317"/>
      <c r="Z169" s="1321">
        <v>1</v>
      </c>
      <c r="AA169" s="1322"/>
      <c r="AB169" s="1323"/>
      <c r="AC169" s="1315">
        <v>24200</v>
      </c>
      <c r="AD169" s="1317"/>
      <c r="AE169" s="924">
        <v>1</v>
      </c>
      <c r="AF169" s="1315">
        <v>24200</v>
      </c>
      <c r="AG169" s="1316"/>
      <c r="AH169" s="1316"/>
      <c r="AI169" s="1317"/>
    </row>
    <row r="170" spans="1:35" ht="14.25" customHeight="1">
      <c r="A170" s="428"/>
      <c r="B170" s="928">
        <v>162</v>
      </c>
      <c r="C170" s="1016" t="s">
        <v>2377</v>
      </c>
      <c r="D170" s="1017"/>
      <c r="E170" s="1017"/>
      <c r="F170" s="1017"/>
      <c r="G170" s="1017"/>
      <c r="H170" s="1017"/>
      <c r="I170" s="1017"/>
      <c r="J170" s="1018"/>
      <c r="K170" s="1318" t="s">
        <v>2164</v>
      </c>
      <c r="L170" s="1319"/>
      <c r="M170" s="1318" t="s">
        <v>2384</v>
      </c>
      <c r="N170" s="1320"/>
      <c r="O170" s="1320"/>
      <c r="P170" s="1320"/>
      <c r="Q170" s="1320"/>
      <c r="R170" s="1320"/>
      <c r="S170" s="1320"/>
      <c r="T170" s="1319"/>
      <c r="U170" s="1315"/>
      <c r="V170" s="1316"/>
      <c r="W170" s="1316"/>
      <c r="X170" s="1316"/>
      <c r="Y170" s="1317"/>
      <c r="Z170" s="1321">
        <v>1</v>
      </c>
      <c r="AA170" s="1322"/>
      <c r="AB170" s="1323"/>
      <c r="AC170" s="1315">
        <v>24200</v>
      </c>
      <c r="AD170" s="1317"/>
      <c r="AE170" s="924">
        <v>1</v>
      </c>
      <c r="AF170" s="1315">
        <v>24200</v>
      </c>
      <c r="AG170" s="1316"/>
      <c r="AH170" s="1316"/>
      <c r="AI170" s="1317"/>
    </row>
    <row r="171" spans="1:35" ht="14.25" customHeight="1">
      <c r="A171" s="428"/>
      <c r="B171" s="928">
        <v>163</v>
      </c>
      <c r="C171" s="1016" t="s">
        <v>2377</v>
      </c>
      <c r="D171" s="1017"/>
      <c r="E171" s="1017"/>
      <c r="F171" s="1017"/>
      <c r="G171" s="1017"/>
      <c r="H171" s="1017"/>
      <c r="I171" s="1017"/>
      <c r="J171" s="1018"/>
      <c r="K171" s="1318" t="s">
        <v>2164</v>
      </c>
      <c r="L171" s="1319"/>
      <c r="M171" s="1318" t="s">
        <v>2385</v>
      </c>
      <c r="N171" s="1320"/>
      <c r="O171" s="1320"/>
      <c r="P171" s="1320"/>
      <c r="Q171" s="1320"/>
      <c r="R171" s="1320"/>
      <c r="S171" s="1320"/>
      <c r="T171" s="1319"/>
      <c r="U171" s="1315"/>
      <c r="V171" s="1316"/>
      <c r="W171" s="1316"/>
      <c r="X171" s="1316"/>
      <c r="Y171" s="1317"/>
      <c r="Z171" s="1321">
        <v>1</v>
      </c>
      <c r="AA171" s="1322"/>
      <c r="AB171" s="1323"/>
      <c r="AC171" s="1315">
        <v>24200</v>
      </c>
      <c r="AD171" s="1317"/>
      <c r="AE171" s="924">
        <v>1</v>
      </c>
      <c r="AF171" s="1315">
        <v>24200</v>
      </c>
      <c r="AG171" s="1316"/>
      <c r="AH171" s="1316"/>
      <c r="AI171" s="1317"/>
    </row>
    <row r="172" spans="1:35" ht="15" customHeight="1">
      <c r="A172" s="428"/>
      <c r="B172" s="928">
        <v>164</v>
      </c>
      <c r="C172" s="1016" t="s">
        <v>2377</v>
      </c>
      <c r="D172" s="1017"/>
      <c r="E172" s="1017"/>
      <c r="F172" s="1017"/>
      <c r="G172" s="1017"/>
      <c r="H172" s="1017"/>
      <c r="I172" s="1017"/>
      <c r="J172" s="1018"/>
      <c r="K172" s="1318" t="s">
        <v>2164</v>
      </c>
      <c r="L172" s="1319"/>
      <c r="M172" s="1318" t="s">
        <v>2386</v>
      </c>
      <c r="N172" s="1320"/>
      <c r="O172" s="1320"/>
      <c r="P172" s="1320"/>
      <c r="Q172" s="1320"/>
      <c r="R172" s="1320"/>
      <c r="S172" s="1320"/>
      <c r="T172" s="1319"/>
      <c r="U172" s="1315"/>
      <c r="V172" s="1316"/>
      <c r="W172" s="1316"/>
      <c r="X172" s="1316"/>
      <c r="Y172" s="1317"/>
      <c r="Z172" s="1321">
        <v>1</v>
      </c>
      <c r="AA172" s="1322"/>
      <c r="AB172" s="1323"/>
      <c r="AC172" s="1315">
        <v>24200</v>
      </c>
      <c r="AD172" s="1317"/>
      <c r="AE172" s="924">
        <v>1</v>
      </c>
      <c r="AF172" s="1315">
        <v>24200</v>
      </c>
      <c r="AG172" s="1316"/>
      <c r="AH172" s="1316"/>
      <c r="AI172" s="1317"/>
    </row>
    <row r="173" spans="1:35" ht="14.25" customHeight="1">
      <c r="A173" s="428"/>
      <c r="B173" s="928">
        <v>165</v>
      </c>
      <c r="C173" s="1016" t="s">
        <v>2377</v>
      </c>
      <c r="D173" s="1017"/>
      <c r="E173" s="1017"/>
      <c r="F173" s="1017"/>
      <c r="G173" s="1017"/>
      <c r="H173" s="1017"/>
      <c r="I173" s="1017"/>
      <c r="J173" s="1018"/>
      <c r="K173" s="1318" t="s">
        <v>2164</v>
      </c>
      <c r="L173" s="1319"/>
      <c r="M173" s="1318" t="s">
        <v>2234</v>
      </c>
      <c r="N173" s="1320"/>
      <c r="O173" s="1320"/>
      <c r="P173" s="1320"/>
      <c r="Q173" s="1320"/>
      <c r="R173" s="1320"/>
      <c r="S173" s="1320"/>
      <c r="T173" s="1319"/>
      <c r="U173" s="1315"/>
      <c r="V173" s="1316"/>
      <c r="W173" s="1316"/>
      <c r="X173" s="1316"/>
      <c r="Y173" s="1317"/>
      <c r="Z173" s="1321">
        <v>1</v>
      </c>
      <c r="AA173" s="1322"/>
      <c r="AB173" s="1323"/>
      <c r="AC173" s="1315">
        <v>24200</v>
      </c>
      <c r="AD173" s="1317"/>
      <c r="AE173" s="924">
        <v>1</v>
      </c>
      <c r="AF173" s="1315">
        <v>24200</v>
      </c>
      <c r="AG173" s="1316"/>
      <c r="AH173" s="1316"/>
      <c r="AI173" s="1317"/>
    </row>
    <row r="174" spans="1:35" ht="14.25" customHeight="1">
      <c r="A174" s="428"/>
      <c r="B174" s="928">
        <v>166</v>
      </c>
      <c r="C174" s="1016" t="s">
        <v>2377</v>
      </c>
      <c r="D174" s="1017"/>
      <c r="E174" s="1017"/>
      <c r="F174" s="1017"/>
      <c r="G174" s="1017"/>
      <c r="H174" s="1017"/>
      <c r="I174" s="1017"/>
      <c r="J174" s="1018"/>
      <c r="K174" s="1318" t="s">
        <v>2164</v>
      </c>
      <c r="L174" s="1319"/>
      <c r="M174" s="1318" t="s">
        <v>2191</v>
      </c>
      <c r="N174" s="1320"/>
      <c r="O174" s="1320"/>
      <c r="P174" s="1320"/>
      <c r="Q174" s="1320"/>
      <c r="R174" s="1320"/>
      <c r="S174" s="1320"/>
      <c r="T174" s="1319"/>
      <c r="U174" s="1315"/>
      <c r="V174" s="1316"/>
      <c r="W174" s="1316"/>
      <c r="X174" s="1316"/>
      <c r="Y174" s="1317"/>
      <c r="Z174" s="1321">
        <v>1</v>
      </c>
      <c r="AA174" s="1322"/>
      <c r="AB174" s="1323"/>
      <c r="AC174" s="1315">
        <v>24200</v>
      </c>
      <c r="AD174" s="1317"/>
      <c r="AE174" s="924">
        <v>1</v>
      </c>
      <c r="AF174" s="1315">
        <v>24200</v>
      </c>
      <c r="AG174" s="1316"/>
      <c r="AH174" s="1316"/>
      <c r="AI174" s="1317"/>
    </row>
    <row r="175" spans="1:35" ht="14.25" customHeight="1">
      <c r="A175" s="428"/>
      <c r="B175" s="928">
        <v>167</v>
      </c>
      <c r="C175" s="1016" t="s">
        <v>2377</v>
      </c>
      <c r="D175" s="1017"/>
      <c r="E175" s="1017"/>
      <c r="F175" s="1017"/>
      <c r="G175" s="1017"/>
      <c r="H175" s="1017"/>
      <c r="I175" s="1017"/>
      <c r="J175" s="1018"/>
      <c r="K175" s="1318" t="s">
        <v>2164</v>
      </c>
      <c r="L175" s="1319"/>
      <c r="M175" s="1318" t="s">
        <v>2387</v>
      </c>
      <c r="N175" s="1320"/>
      <c r="O175" s="1320"/>
      <c r="P175" s="1320"/>
      <c r="Q175" s="1320"/>
      <c r="R175" s="1320"/>
      <c r="S175" s="1320"/>
      <c r="T175" s="1319"/>
      <c r="U175" s="1315"/>
      <c r="V175" s="1316"/>
      <c r="W175" s="1316"/>
      <c r="X175" s="1316"/>
      <c r="Y175" s="1317"/>
      <c r="Z175" s="1321">
        <v>1</v>
      </c>
      <c r="AA175" s="1322"/>
      <c r="AB175" s="1323"/>
      <c r="AC175" s="1315">
        <v>24200</v>
      </c>
      <c r="AD175" s="1317"/>
      <c r="AE175" s="924">
        <v>1</v>
      </c>
      <c r="AF175" s="1315">
        <v>24200</v>
      </c>
      <c r="AG175" s="1316"/>
      <c r="AH175" s="1316"/>
      <c r="AI175" s="1317"/>
    </row>
    <row r="176" spans="1:35" ht="14.25" customHeight="1">
      <c r="A176" s="428"/>
      <c r="B176" s="928">
        <v>168</v>
      </c>
      <c r="C176" s="1016" t="s">
        <v>2377</v>
      </c>
      <c r="D176" s="1017"/>
      <c r="E176" s="1017"/>
      <c r="F176" s="1017"/>
      <c r="G176" s="1017"/>
      <c r="H176" s="1017"/>
      <c r="I176" s="1017"/>
      <c r="J176" s="1018"/>
      <c r="K176" s="1318" t="s">
        <v>2164</v>
      </c>
      <c r="L176" s="1319"/>
      <c r="M176" s="1318" t="s">
        <v>2388</v>
      </c>
      <c r="N176" s="1320"/>
      <c r="O176" s="1320"/>
      <c r="P176" s="1320"/>
      <c r="Q176" s="1320"/>
      <c r="R176" s="1320"/>
      <c r="S176" s="1320"/>
      <c r="T176" s="1319"/>
      <c r="U176" s="1315"/>
      <c r="V176" s="1316"/>
      <c r="W176" s="1316"/>
      <c r="X176" s="1316"/>
      <c r="Y176" s="1317"/>
      <c r="Z176" s="1321">
        <v>1</v>
      </c>
      <c r="AA176" s="1322"/>
      <c r="AB176" s="1323"/>
      <c r="AC176" s="1315">
        <v>24200</v>
      </c>
      <c r="AD176" s="1317"/>
      <c r="AE176" s="924">
        <v>1</v>
      </c>
      <c r="AF176" s="1315">
        <v>24200</v>
      </c>
      <c r="AG176" s="1316"/>
      <c r="AH176" s="1316"/>
      <c r="AI176" s="1317"/>
    </row>
    <row r="177" spans="1:35" ht="14.25" customHeight="1">
      <c r="A177" s="428"/>
      <c r="B177" s="928">
        <v>169</v>
      </c>
      <c r="C177" s="1016" t="s">
        <v>2377</v>
      </c>
      <c r="D177" s="1017"/>
      <c r="E177" s="1017"/>
      <c r="F177" s="1017"/>
      <c r="G177" s="1017"/>
      <c r="H177" s="1017"/>
      <c r="I177" s="1017"/>
      <c r="J177" s="1018"/>
      <c r="K177" s="1318" t="s">
        <v>2164</v>
      </c>
      <c r="L177" s="1319"/>
      <c r="M177" s="1318" t="s">
        <v>2389</v>
      </c>
      <c r="N177" s="1320"/>
      <c r="O177" s="1320"/>
      <c r="P177" s="1320"/>
      <c r="Q177" s="1320"/>
      <c r="R177" s="1320"/>
      <c r="S177" s="1320"/>
      <c r="T177" s="1319"/>
      <c r="U177" s="1315"/>
      <c r="V177" s="1316"/>
      <c r="W177" s="1316"/>
      <c r="X177" s="1316"/>
      <c r="Y177" s="1317"/>
      <c r="Z177" s="1321">
        <v>1</v>
      </c>
      <c r="AA177" s="1322"/>
      <c r="AB177" s="1323"/>
      <c r="AC177" s="1315">
        <v>24200</v>
      </c>
      <c r="AD177" s="1317"/>
      <c r="AE177" s="924">
        <v>1</v>
      </c>
      <c r="AF177" s="1315">
        <v>24200</v>
      </c>
      <c r="AG177" s="1316"/>
      <c r="AH177" s="1316"/>
      <c r="AI177" s="1317"/>
    </row>
    <row r="178" spans="1:35" ht="14.25" customHeight="1">
      <c r="A178" s="428"/>
      <c r="B178" s="928">
        <v>170</v>
      </c>
      <c r="C178" s="1016" t="s">
        <v>2377</v>
      </c>
      <c r="D178" s="1017"/>
      <c r="E178" s="1017"/>
      <c r="F178" s="1017"/>
      <c r="G178" s="1017"/>
      <c r="H178" s="1017"/>
      <c r="I178" s="1017"/>
      <c r="J178" s="1018"/>
      <c r="K178" s="1318" t="s">
        <v>2164</v>
      </c>
      <c r="L178" s="1319"/>
      <c r="M178" s="1318" t="s">
        <v>2390</v>
      </c>
      <c r="N178" s="1320"/>
      <c r="O178" s="1320"/>
      <c r="P178" s="1320"/>
      <c r="Q178" s="1320"/>
      <c r="R178" s="1320"/>
      <c r="S178" s="1320"/>
      <c r="T178" s="1319"/>
      <c r="U178" s="1315"/>
      <c r="V178" s="1316"/>
      <c r="W178" s="1316"/>
      <c r="X178" s="1316"/>
      <c r="Y178" s="1317"/>
      <c r="Z178" s="1321">
        <v>1</v>
      </c>
      <c r="AA178" s="1322"/>
      <c r="AB178" s="1323"/>
      <c r="AC178" s="1315">
        <v>24200</v>
      </c>
      <c r="AD178" s="1317"/>
      <c r="AE178" s="924">
        <v>1</v>
      </c>
      <c r="AF178" s="1315">
        <v>24200</v>
      </c>
      <c r="AG178" s="1316"/>
      <c r="AH178" s="1316"/>
      <c r="AI178" s="1317"/>
    </row>
    <row r="179" spans="1:35" ht="14.25" customHeight="1">
      <c r="A179" s="428"/>
      <c r="B179" s="928">
        <v>171</v>
      </c>
      <c r="C179" s="1016" t="s">
        <v>2377</v>
      </c>
      <c r="D179" s="1017"/>
      <c r="E179" s="1017"/>
      <c r="F179" s="1017"/>
      <c r="G179" s="1017"/>
      <c r="H179" s="1017"/>
      <c r="I179" s="1017"/>
      <c r="J179" s="1018"/>
      <c r="K179" s="1318" t="s">
        <v>2164</v>
      </c>
      <c r="L179" s="1319"/>
      <c r="M179" s="1318" t="s">
        <v>2164</v>
      </c>
      <c r="N179" s="1320"/>
      <c r="O179" s="1320"/>
      <c r="P179" s="1320"/>
      <c r="Q179" s="1320"/>
      <c r="R179" s="1320"/>
      <c r="S179" s="1320"/>
      <c r="T179" s="1319"/>
      <c r="U179" s="1315"/>
      <c r="V179" s="1316"/>
      <c r="W179" s="1316"/>
      <c r="X179" s="1316"/>
      <c r="Y179" s="1317"/>
      <c r="Z179" s="1321">
        <v>1</v>
      </c>
      <c r="AA179" s="1322"/>
      <c r="AB179" s="1323"/>
      <c r="AC179" s="1315">
        <v>24200</v>
      </c>
      <c r="AD179" s="1317"/>
      <c r="AE179" s="924">
        <v>1</v>
      </c>
      <c r="AF179" s="1315">
        <v>24200</v>
      </c>
      <c r="AG179" s="1316"/>
      <c r="AH179" s="1316"/>
      <c r="AI179" s="1317"/>
    </row>
    <row r="180" spans="1:35" ht="14.25" customHeight="1">
      <c r="A180" s="428"/>
      <c r="B180" s="928">
        <v>172</v>
      </c>
      <c r="C180" s="1016" t="s">
        <v>2377</v>
      </c>
      <c r="D180" s="1017"/>
      <c r="E180" s="1017"/>
      <c r="F180" s="1017"/>
      <c r="G180" s="1017"/>
      <c r="H180" s="1017"/>
      <c r="I180" s="1017"/>
      <c r="J180" s="1018"/>
      <c r="K180" s="1318" t="s">
        <v>2164</v>
      </c>
      <c r="L180" s="1319"/>
      <c r="M180" s="1318" t="s">
        <v>2177</v>
      </c>
      <c r="N180" s="1320"/>
      <c r="O180" s="1320"/>
      <c r="P180" s="1320"/>
      <c r="Q180" s="1320"/>
      <c r="R180" s="1320"/>
      <c r="S180" s="1320"/>
      <c r="T180" s="1319"/>
      <c r="U180" s="1315"/>
      <c r="V180" s="1316"/>
      <c r="W180" s="1316"/>
      <c r="X180" s="1316"/>
      <c r="Y180" s="1317"/>
      <c r="Z180" s="1321">
        <v>1</v>
      </c>
      <c r="AA180" s="1322"/>
      <c r="AB180" s="1323"/>
      <c r="AC180" s="1315">
        <v>24200</v>
      </c>
      <c r="AD180" s="1317"/>
      <c r="AE180" s="924">
        <v>1</v>
      </c>
      <c r="AF180" s="1315">
        <v>24200</v>
      </c>
      <c r="AG180" s="1316"/>
      <c r="AH180" s="1316"/>
      <c r="AI180" s="1317"/>
    </row>
    <row r="181" spans="1:35" ht="14.25" customHeight="1">
      <c r="A181" s="428"/>
      <c r="B181" s="928">
        <v>173</v>
      </c>
      <c r="C181" s="1016" t="s">
        <v>2377</v>
      </c>
      <c r="D181" s="1017"/>
      <c r="E181" s="1017"/>
      <c r="F181" s="1017"/>
      <c r="G181" s="1017"/>
      <c r="H181" s="1017"/>
      <c r="I181" s="1017"/>
      <c r="J181" s="1018"/>
      <c r="K181" s="1318" t="s">
        <v>2164</v>
      </c>
      <c r="L181" s="1319"/>
      <c r="M181" s="1318" t="s">
        <v>2391</v>
      </c>
      <c r="N181" s="1320"/>
      <c r="O181" s="1320"/>
      <c r="P181" s="1320"/>
      <c r="Q181" s="1320"/>
      <c r="R181" s="1320"/>
      <c r="S181" s="1320"/>
      <c r="T181" s="1319"/>
      <c r="U181" s="1315"/>
      <c r="V181" s="1316"/>
      <c r="W181" s="1316"/>
      <c r="X181" s="1316"/>
      <c r="Y181" s="1317"/>
      <c r="Z181" s="1321">
        <v>1</v>
      </c>
      <c r="AA181" s="1322"/>
      <c r="AB181" s="1323"/>
      <c r="AC181" s="1315">
        <v>24200</v>
      </c>
      <c r="AD181" s="1317"/>
      <c r="AE181" s="924">
        <v>1</v>
      </c>
      <c r="AF181" s="1315">
        <v>24200</v>
      </c>
      <c r="AG181" s="1316"/>
      <c r="AH181" s="1316"/>
      <c r="AI181" s="1317"/>
    </row>
    <row r="182" spans="1:35" ht="14.25" customHeight="1">
      <c r="A182" s="428"/>
      <c r="B182" s="928">
        <v>174</v>
      </c>
      <c r="C182" s="1016" t="s">
        <v>2377</v>
      </c>
      <c r="D182" s="1017"/>
      <c r="E182" s="1017"/>
      <c r="F182" s="1017"/>
      <c r="G182" s="1017"/>
      <c r="H182" s="1017"/>
      <c r="I182" s="1017"/>
      <c r="J182" s="1018"/>
      <c r="K182" s="1318" t="s">
        <v>2164</v>
      </c>
      <c r="L182" s="1319"/>
      <c r="M182" s="1318" t="s">
        <v>2392</v>
      </c>
      <c r="N182" s="1320"/>
      <c r="O182" s="1320"/>
      <c r="P182" s="1320"/>
      <c r="Q182" s="1320"/>
      <c r="R182" s="1320"/>
      <c r="S182" s="1320"/>
      <c r="T182" s="1319"/>
      <c r="U182" s="1315"/>
      <c r="V182" s="1316"/>
      <c r="W182" s="1316"/>
      <c r="X182" s="1316"/>
      <c r="Y182" s="1317"/>
      <c r="Z182" s="1321">
        <v>1</v>
      </c>
      <c r="AA182" s="1322"/>
      <c r="AB182" s="1323"/>
      <c r="AC182" s="1315">
        <v>24200</v>
      </c>
      <c r="AD182" s="1317"/>
      <c r="AE182" s="924">
        <v>1</v>
      </c>
      <c r="AF182" s="1315">
        <v>24200</v>
      </c>
      <c r="AG182" s="1316"/>
      <c r="AH182" s="1316"/>
      <c r="AI182" s="1317"/>
    </row>
    <row r="183" spans="1:35" ht="15" customHeight="1">
      <c r="A183" s="428"/>
      <c r="B183" s="928">
        <v>175</v>
      </c>
      <c r="C183" s="1016" t="s">
        <v>2377</v>
      </c>
      <c r="D183" s="1017"/>
      <c r="E183" s="1017"/>
      <c r="F183" s="1017"/>
      <c r="G183" s="1017"/>
      <c r="H183" s="1017"/>
      <c r="I183" s="1017"/>
      <c r="J183" s="1018"/>
      <c r="K183" s="1318" t="s">
        <v>2164</v>
      </c>
      <c r="L183" s="1319"/>
      <c r="M183" s="1318" t="s">
        <v>2393</v>
      </c>
      <c r="N183" s="1320"/>
      <c r="O183" s="1320"/>
      <c r="P183" s="1320"/>
      <c r="Q183" s="1320"/>
      <c r="R183" s="1320"/>
      <c r="S183" s="1320"/>
      <c r="T183" s="1319"/>
      <c r="U183" s="1315"/>
      <c r="V183" s="1316"/>
      <c r="W183" s="1316"/>
      <c r="X183" s="1316"/>
      <c r="Y183" s="1317"/>
      <c r="Z183" s="1321">
        <v>1</v>
      </c>
      <c r="AA183" s="1322"/>
      <c r="AB183" s="1323"/>
      <c r="AC183" s="1315">
        <v>24200</v>
      </c>
      <c r="AD183" s="1317"/>
      <c r="AE183" s="924">
        <v>1</v>
      </c>
      <c r="AF183" s="1315">
        <v>24200</v>
      </c>
      <c r="AG183" s="1316"/>
      <c r="AH183" s="1316"/>
      <c r="AI183" s="1317"/>
    </row>
    <row r="184" spans="1:35" ht="14.25" customHeight="1">
      <c r="A184" s="428"/>
      <c r="B184" s="928">
        <v>176</v>
      </c>
      <c r="C184" s="1016" t="s">
        <v>2377</v>
      </c>
      <c r="D184" s="1017"/>
      <c r="E184" s="1017"/>
      <c r="F184" s="1017"/>
      <c r="G184" s="1017"/>
      <c r="H184" s="1017"/>
      <c r="I184" s="1017"/>
      <c r="J184" s="1018"/>
      <c r="K184" s="1318" t="s">
        <v>2164</v>
      </c>
      <c r="L184" s="1319"/>
      <c r="M184" s="1318" t="s">
        <v>2394</v>
      </c>
      <c r="N184" s="1320"/>
      <c r="O184" s="1320"/>
      <c r="P184" s="1320"/>
      <c r="Q184" s="1320"/>
      <c r="R184" s="1320"/>
      <c r="S184" s="1320"/>
      <c r="T184" s="1319"/>
      <c r="U184" s="1315"/>
      <c r="V184" s="1316"/>
      <c r="W184" s="1316"/>
      <c r="X184" s="1316"/>
      <c r="Y184" s="1317"/>
      <c r="Z184" s="1321">
        <v>1</v>
      </c>
      <c r="AA184" s="1322"/>
      <c r="AB184" s="1323"/>
      <c r="AC184" s="1315">
        <v>24200</v>
      </c>
      <c r="AD184" s="1317"/>
      <c r="AE184" s="924">
        <v>1</v>
      </c>
      <c r="AF184" s="1315">
        <v>24200</v>
      </c>
      <c r="AG184" s="1316"/>
      <c r="AH184" s="1316"/>
      <c r="AI184" s="1317"/>
    </row>
    <row r="185" spans="1:35" ht="14.25" customHeight="1">
      <c r="A185" s="428"/>
      <c r="B185" s="928">
        <v>177</v>
      </c>
      <c r="C185" s="1016" t="s">
        <v>2377</v>
      </c>
      <c r="D185" s="1017"/>
      <c r="E185" s="1017"/>
      <c r="F185" s="1017"/>
      <c r="G185" s="1017"/>
      <c r="H185" s="1017"/>
      <c r="I185" s="1017"/>
      <c r="J185" s="1018"/>
      <c r="K185" s="1318" t="s">
        <v>2164</v>
      </c>
      <c r="L185" s="1319"/>
      <c r="M185" s="1318" t="s">
        <v>2395</v>
      </c>
      <c r="N185" s="1320"/>
      <c r="O185" s="1320"/>
      <c r="P185" s="1320"/>
      <c r="Q185" s="1320"/>
      <c r="R185" s="1320"/>
      <c r="S185" s="1320"/>
      <c r="T185" s="1319"/>
      <c r="U185" s="1315"/>
      <c r="V185" s="1316"/>
      <c r="W185" s="1316"/>
      <c r="X185" s="1316"/>
      <c r="Y185" s="1317"/>
      <c r="Z185" s="1321">
        <v>1</v>
      </c>
      <c r="AA185" s="1322"/>
      <c r="AB185" s="1323"/>
      <c r="AC185" s="1315">
        <v>24200</v>
      </c>
      <c r="AD185" s="1317"/>
      <c r="AE185" s="924">
        <v>1</v>
      </c>
      <c r="AF185" s="1315">
        <v>24200</v>
      </c>
      <c r="AG185" s="1316"/>
      <c r="AH185" s="1316"/>
      <c r="AI185" s="1317"/>
    </row>
    <row r="186" spans="1:35" ht="14.25" customHeight="1">
      <c r="A186" s="428"/>
      <c r="B186" s="928">
        <v>178</v>
      </c>
      <c r="C186" s="1016" t="s">
        <v>2377</v>
      </c>
      <c r="D186" s="1017"/>
      <c r="E186" s="1017"/>
      <c r="F186" s="1017"/>
      <c r="G186" s="1017"/>
      <c r="H186" s="1017"/>
      <c r="I186" s="1017"/>
      <c r="J186" s="1018"/>
      <c r="K186" s="1318" t="s">
        <v>2164</v>
      </c>
      <c r="L186" s="1319"/>
      <c r="M186" s="1318" t="s">
        <v>2396</v>
      </c>
      <c r="N186" s="1320"/>
      <c r="O186" s="1320"/>
      <c r="P186" s="1320"/>
      <c r="Q186" s="1320"/>
      <c r="R186" s="1320"/>
      <c r="S186" s="1320"/>
      <c r="T186" s="1319"/>
      <c r="U186" s="1315"/>
      <c r="V186" s="1316"/>
      <c r="W186" s="1316"/>
      <c r="X186" s="1316"/>
      <c r="Y186" s="1317"/>
      <c r="Z186" s="1321">
        <v>1</v>
      </c>
      <c r="AA186" s="1322"/>
      <c r="AB186" s="1323"/>
      <c r="AC186" s="1315">
        <v>24200</v>
      </c>
      <c r="AD186" s="1317"/>
      <c r="AE186" s="924">
        <v>1</v>
      </c>
      <c r="AF186" s="1315">
        <v>24200</v>
      </c>
      <c r="AG186" s="1316"/>
      <c r="AH186" s="1316"/>
      <c r="AI186" s="1317"/>
    </row>
    <row r="187" spans="1:35" ht="14.25" customHeight="1">
      <c r="A187" s="428"/>
      <c r="B187" s="928">
        <v>179</v>
      </c>
      <c r="C187" s="1016" t="s">
        <v>2397</v>
      </c>
      <c r="D187" s="1017"/>
      <c r="E187" s="1017"/>
      <c r="F187" s="1017"/>
      <c r="G187" s="1017"/>
      <c r="H187" s="1017"/>
      <c r="I187" s="1017"/>
      <c r="J187" s="1018"/>
      <c r="K187" s="1318" t="s">
        <v>2382</v>
      </c>
      <c r="L187" s="1319"/>
      <c r="M187" s="1318" t="s">
        <v>2398</v>
      </c>
      <c r="N187" s="1320"/>
      <c r="O187" s="1320"/>
      <c r="P187" s="1320"/>
      <c r="Q187" s="1320"/>
      <c r="R187" s="1320"/>
      <c r="S187" s="1320"/>
      <c r="T187" s="1319"/>
      <c r="U187" s="1315"/>
      <c r="V187" s="1316"/>
      <c r="W187" s="1316"/>
      <c r="X187" s="1316"/>
      <c r="Y187" s="1317"/>
      <c r="Z187" s="1321">
        <v>1</v>
      </c>
      <c r="AA187" s="1322"/>
      <c r="AB187" s="1323"/>
      <c r="AC187" s="1315">
        <v>81500</v>
      </c>
      <c r="AD187" s="1317"/>
      <c r="AE187" s="924">
        <v>1</v>
      </c>
      <c r="AF187" s="1315">
        <v>81500</v>
      </c>
      <c r="AG187" s="1316"/>
      <c r="AH187" s="1316"/>
      <c r="AI187" s="1317"/>
    </row>
    <row r="188" spans="1:35" ht="14.25" customHeight="1">
      <c r="A188" s="428"/>
      <c r="B188" s="928">
        <v>180</v>
      </c>
      <c r="C188" s="1016" t="s">
        <v>2190</v>
      </c>
      <c r="D188" s="1017"/>
      <c r="E188" s="1017"/>
      <c r="F188" s="1017"/>
      <c r="G188" s="1017"/>
      <c r="H188" s="1017"/>
      <c r="I188" s="1017"/>
      <c r="J188" s="1018"/>
      <c r="K188" s="1318" t="s">
        <v>2191</v>
      </c>
      <c r="L188" s="1319"/>
      <c r="M188" s="1318" t="s">
        <v>2399</v>
      </c>
      <c r="N188" s="1320"/>
      <c r="O188" s="1320"/>
      <c r="P188" s="1320"/>
      <c r="Q188" s="1320"/>
      <c r="R188" s="1320"/>
      <c r="S188" s="1320"/>
      <c r="T188" s="1319"/>
      <c r="U188" s="1315"/>
      <c r="V188" s="1316"/>
      <c r="W188" s="1316"/>
      <c r="X188" s="1316"/>
      <c r="Y188" s="1317"/>
      <c r="Z188" s="1321">
        <v>1</v>
      </c>
      <c r="AA188" s="1322"/>
      <c r="AB188" s="1323"/>
      <c r="AC188" s="1315">
        <v>45000</v>
      </c>
      <c r="AD188" s="1317"/>
      <c r="AE188" s="924">
        <v>1</v>
      </c>
      <c r="AF188" s="1315">
        <v>45000</v>
      </c>
      <c r="AG188" s="1316"/>
      <c r="AH188" s="1316"/>
      <c r="AI188" s="1317"/>
    </row>
    <row r="189" spans="1:35" ht="14.25" customHeight="1">
      <c r="A189" s="428"/>
      <c r="B189" s="928">
        <v>181</v>
      </c>
      <c r="C189" s="1016" t="s">
        <v>2190</v>
      </c>
      <c r="D189" s="1017"/>
      <c r="E189" s="1017"/>
      <c r="F189" s="1017"/>
      <c r="G189" s="1017"/>
      <c r="H189" s="1017"/>
      <c r="I189" s="1017"/>
      <c r="J189" s="1018"/>
      <c r="K189" s="1318" t="s">
        <v>2191</v>
      </c>
      <c r="L189" s="1319"/>
      <c r="M189" s="1318" t="s">
        <v>2400</v>
      </c>
      <c r="N189" s="1320"/>
      <c r="O189" s="1320"/>
      <c r="P189" s="1320"/>
      <c r="Q189" s="1320"/>
      <c r="R189" s="1320"/>
      <c r="S189" s="1320"/>
      <c r="T189" s="1319"/>
      <c r="U189" s="1315"/>
      <c r="V189" s="1316"/>
      <c r="W189" s="1316"/>
      <c r="X189" s="1316"/>
      <c r="Y189" s="1317"/>
      <c r="Z189" s="1321">
        <v>1</v>
      </c>
      <c r="AA189" s="1322"/>
      <c r="AB189" s="1323"/>
      <c r="AC189" s="1315">
        <v>45000</v>
      </c>
      <c r="AD189" s="1317"/>
      <c r="AE189" s="924">
        <v>1</v>
      </c>
      <c r="AF189" s="1315">
        <v>45000</v>
      </c>
      <c r="AG189" s="1316"/>
      <c r="AH189" s="1316"/>
      <c r="AI189" s="1317"/>
    </row>
    <row r="190" spans="1:35" ht="15" customHeight="1">
      <c r="A190" s="428"/>
      <c r="B190" s="928">
        <v>182</v>
      </c>
      <c r="C190" s="1016" t="s">
        <v>2190</v>
      </c>
      <c r="D190" s="1017"/>
      <c r="E190" s="1017"/>
      <c r="F190" s="1017"/>
      <c r="G190" s="1017"/>
      <c r="H190" s="1017"/>
      <c r="I190" s="1017"/>
      <c r="J190" s="1018"/>
      <c r="K190" s="1318" t="s">
        <v>2191</v>
      </c>
      <c r="L190" s="1319"/>
      <c r="M190" s="1318" t="s">
        <v>2401</v>
      </c>
      <c r="N190" s="1320"/>
      <c r="O190" s="1320"/>
      <c r="P190" s="1320"/>
      <c r="Q190" s="1320"/>
      <c r="R190" s="1320"/>
      <c r="S190" s="1320"/>
      <c r="T190" s="1319"/>
      <c r="U190" s="1315"/>
      <c r="V190" s="1316"/>
      <c r="W190" s="1316"/>
      <c r="X190" s="1316"/>
      <c r="Y190" s="1317"/>
      <c r="Z190" s="1321">
        <v>1</v>
      </c>
      <c r="AA190" s="1322"/>
      <c r="AB190" s="1323"/>
      <c r="AC190" s="1315">
        <v>45000</v>
      </c>
      <c r="AD190" s="1317"/>
      <c r="AE190" s="924">
        <v>1</v>
      </c>
      <c r="AF190" s="1315">
        <v>45000</v>
      </c>
      <c r="AG190" s="1316"/>
      <c r="AH190" s="1316"/>
      <c r="AI190" s="1317"/>
    </row>
    <row r="191" spans="1:35" ht="14.25" customHeight="1">
      <c r="A191" s="428"/>
      <c r="B191" s="928">
        <v>183</v>
      </c>
      <c r="C191" s="1016" t="s">
        <v>2190</v>
      </c>
      <c r="D191" s="1017"/>
      <c r="E191" s="1017"/>
      <c r="F191" s="1017"/>
      <c r="G191" s="1017"/>
      <c r="H191" s="1017"/>
      <c r="I191" s="1017"/>
      <c r="J191" s="1018"/>
      <c r="K191" s="1318" t="s">
        <v>2191</v>
      </c>
      <c r="L191" s="1319"/>
      <c r="M191" s="1318" t="s">
        <v>2402</v>
      </c>
      <c r="N191" s="1320"/>
      <c r="O191" s="1320"/>
      <c r="P191" s="1320"/>
      <c r="Q191" s="1320"/>
      <c r="R191" s="1320"/>
      <c r="S191" s="1320"/>
      <c r="T191" s="1319"/>
      <c r="U191" s="1315"/>
      <c r="V191" s="1316"/>
      <c r="W191" s="1316"/>
      <c r="X191" s="1316"/>
      <c r="Y191" s="1317"/>
      <c r="Z191" s="1321">
        <v>1</v>
      </c>
      <c r="AA191" s="1322"/>
      <c r="AB191" s="1323"/>
      <c r="AC191" s="1315">
        <v>45000</v>
      </c>
      <c r="AD191" s="1317"/>
      <c r="AE191" s="924">
        <v>1</v>
      </c>
      <c r="AF191" s="1315">
        <v>45000</v>
      </c>
      <c r="AG191" s="1316"/>
      <c r="AH191" s="1316"/>
      <c r="AI191" s="1317"/>
    </row>
    <row r="192" spans="1:35" ht="14.25" customHeight="1">
      <c r="A192" s="428"/>
      <c r="B192" s="928">
        <v>184</v>
      </c>
      <c r="C192" s="1016" t="s">
        <v>2403</v>
      </c>
      <c r="D192" s="1017"/>
      <c r="E192" s="1017"/>
      <c r="F192" s="1017"/>
      <c r="G192" s="1017"/>
      <c r="H192" s="1017"/>
      <c r="I192" s="1017"/>
      <c r="J192" s="1018"/>
      <c r="K192" s="1318" t="s">
        <v>2390</v>
      </c>
      <c r="L192" s="1319"/>
      <c r="M192" s="1318" t="s">
        <v>2404</v>
      </c>
      <c r="N192" s="1320"/>
      <c r="O192" s="1320"/>
      <c r="P192" s="1320"/>
      <c r="Q192" s="1320"/>
      <c r="R192" s="1320"/>
      <c r="S192" s="1320"/>
      <c r="T192" s="1319"/>
      <c r="U192" s="1315"/>
      <c r="V192" s="1316"/>
      <c r="W192" s="1316"/>
      <c r="X192" s="1316"/>
      <c r="Y192" s="1317"/>
      <c r="Z192" s="1321">
        <v>1</v>
      </c>
      <c r="AA192" s="1322"/>
      <c r="AB192" s="1323"/>
      <c r="AC192" s="1315">
        <v>36738.46</v>
      </c>
      <c r="AD192" s="1317"/>
      <c r="AE192" s="924">
        <v>1</v>
      </c>
      <c r="AF192" s="1315">
        <v>36738.46</v>
      </c>
      <c r="AG192" s="1316"/>
      <c r="AH192" s="1316"/>
      <c r="AI192" s="1317"/>
    </row>
    <row r="193" spans="1:35" ht="14.25" customHeight="1">
      <c r="A193" s="428"/>
      <c r="B193" s="928">
        <v>185</v>
      </c>
      <c r="C193" s="1016" t="s">
        <v>2403</v>
      </c>
      <c r="D193" s="1017"/>
      <c r="E193" s="1017"/>
      <c r="F193" s="1017"/>
      <c r="G193" s="1017"/>
      <c r="H193" s="1017"/>
      <c r="I193" s="1017"/>
      <c r="J193" s="1018"/>
      <c r="K193" s="1318" t="s">
        <v>2390</v>
      </c>
      <c r="L193" s="1319"/>
      <c r="M193" s="1318" t="s">
        <v>2405</v>
      </c>
      <c r="N193" s="1320"/>
      <c r="O193" s="1320"/>
      <c r="P193" s="1320"/>
      <c r="Q193" s="1320"/>
      <c r="R193" s="1320"/>
      <c r="S193" s="1320"/>
      <c r="T193" s="1319"/>
      <c r="U193" s="1315"/>
      <c r="V193" s="1316"/>
      <c r="W193" s="1316"/>
      <c r="X193" s="1316"/>
      <c r="Y193" s="1317"/>
      <c r="Z193" s="1321">
        <v>1</v>
      </c>
      <c r="AA193" s="1322"/>
      <c r="AB193" s="1323"/>
      <c r="AC193" s="1315">
        <v>36738.46</v>
      </c>
      <c r="AD193" s="1317"/>
      <c r="AE193" s="924">
        <v>1</v>
      </c>
      <c r="AF193" s="1315">
        <v>36738.46</v>
      </c>
      <c r="AG193" s="1316"/>
      <c r="AH193" s="1316"/>
      <c r="AI193" s="1317"/>
    </row>
    <row r="194" spans="1:35" ht="14.25" customHeight="1">
      <c r="A194" s="428"/>
      <c r="B194" s="928">
        <v>186</v>
      </c>
      <c r="C194" s="1016" t="s">
        <v>2403</v>
      </c>
      <c r="D194" s="1017"/>
      <c r="E194" s="1017"/>
      <c r="F194" s="1017"/>
      <c r="G194" s="1017"/>
      <c r="H194" s="1017"/>
      <c r="I194" s="1017"/>
      <c r="J194" s="1018"/>
      <c r="K194" s="1318" t="s">
        <v>2390</v>
      </c>
      <c r="L194" s="1319"/>
      <c r="M194" s="1318" t="s">
        <v>2406</v>
      </c>
      <c r="N194" s="1320"/>
      <c r="O194" s="1320"/>
      <c r="P194" s="1320"/>
      <c r="Q194" s="1320"/>
      <c r="R194" s="1320"/>
      <c r="S194" s="1320"/>
      <c r="T194" s="1319"/>
      <c r="U194" s="1315"/>
      <c r="V194" s="1316"/>
      <c r="W194" s="1316"/>
      <c r="X194" s="1316"/>
      <c r="Y194" s="1317"/>
      <c r="Z194" s="1321">
        <v>1</v>
      </c>
      <c r="AA194" s="1322"/>
      <c r="AB194" s="1323"/>
      <c r="AC194" s="1315">
        <v>36738.46</v>
      </c>
      <c r="AD194" s="1317"/>
      <c r="AE194" s="924">
        <v>1</v>
      </c>
      <c r="AF194" s="1315">
        <v>36738.46</v>
      </c>
      <c r="AG194" s="1316"/>
      <c r="AH194" s="1316"/>
      <c r="AI194" s="1317"/>
    </row>
    <row r="195" spans="1:35" ht="14.25" customHeight="1">
      <c r="A195" s="428"/>
      <c r="B195" s="928">
        <v>187</v>
      </c>
      <c r="C195" s="1016" t="s">
        <v>2403</v>
      </c>
      <c r="D195" s="1017"/>
      <c r="E195" s="1017"/>
      <c r="F195" s="1017"/>
      <c r="G195" s="1017"/>
      <c r="H195" s="1017"/>
      <c r="I195" s="1017"/>
      <c r="J195" s="1018"/>
      <c r="K195" s="1318" t="s">
        <v>2390</v>
      </c>
      <c r="L195" s="1319"/>
      <c r="M195" s="1318" t="s">
        <v>2407</v>
      </c>
      <c r="N195" s="1320"/>
      <c r="O195" s="1320"/>
      <c r="P195" s="1320"/>
      <c r="Q195" s="1320"/>
      <c r="R195" s="1320"/>
      <c r="S195" s="1320"/>
      <c r="T195" s="1319"/>
      <c r="U195" s="1315"/>
      <c r="V195" s="1316"/>
      <c r="W195" s="1316"/>
      <c r="X195" s="1316"/>
      <c r="Y195" s="1317"/>
      <c r="Z195" s="1321">
        <v>1</v>
      </c>
      <c r="AA195" s="1322"/>
      <c r="AB195" s="1323"/>
      <c r="AC195" s="1315">
        <v>36738.46</v>
      </c>
      <c r="AD195" s="1317"/>
      <c r="AE195" s="924">
        <v>1</v>
      </c>
      <c r="AF195" s="1315">
        <v>36738.46</v>
      </c>
      <c r="AG195" s="1316"/>
      <c r="AH195" s="1316"/>
      <c r="AI195" s="1317"/>
    </row>
    <row r="196" spans="1:35" ht="14.25" customHeight="1">
      <c r="A196" s="428"/>
      <c r="B196" s="928">
        <v>188</v>
      </c>
      <c r="C196" s="1016" t="s">
        <v>2403</v>
      </c>
      <c r="D196" s="1017"/>
      <c r="E196" s="1017"/>
      <c r="F196" s="1017"/>
      <c r="G196" s="1017"/>
      <c r="H196" s="1017"/>
      <c r="I196" s="1017"/>
      <c r="J196" s="1018"/>
      <c r="K196" s="1318" t="s">
        <v>2390</v>
      </c>
      <c r="L196" s="1319"/>
      <c r="M196" s="1318" t="s">
        <v>2408</v>
      </c>
      <c r="N196" s="1320"/>
      <c r="O196" s="1320"/>
      <c r="P196" s="1320"/>
      <c r="Q196" s="1320"/>
      <c r="R196" s="1320"/>
      <c r="S196" s="1320"/>
      <c r="T196" s="1319"/>
      <c r="U196" s="1315"/>
      <c r="V196" s="1316"/>
      <c r="W196" s="1316"/>
      <c r="X196" s="1316"/>
      <c r="Y196" s="1317"/>
      <c r="Z196" s="1321">
        <v>1</v>
      </c>
      <c r="AA196" s="1322"/>
      <c r="AB196" s="1323"/>
      <c r="AC196" s="1315">
        <v>36738.46</v>
      </c>
      <c r="AD196" s="1317"/>
      <c r="AE196" s="924">
        <v>1</v>
      </c>
      <c r="AF196" s="1315">
        <v>36738.46</v>
      </c>
      <c r="AG196" s="1316"/>
      <c r="AH196" s="1316"/>
      <c r="AI196" s="1317"/>
    </row>
    <row r="197" spans="1:35" ht="14.25" customHeight="1">
      <c r="A197" s="428"/>
      <c r="B197" s="928">
        <v>189</v>
      </c>
      <c r="C197" s="1016" t="s">
        <v>2403</v>
      </c>
      <c r="D197" s="1017"/>
      <c r="E197" s="1017"/>
      <c r="F197" s="1017"/>
      <c r="G197" s="1017"/>
      <c r="H197" s="1017"/>
      <c r="I197" s="1017"/>
      <c r="J197" s="1018"/>
      <c r="K197" s="1318" t="s">
        <v>2390</v>
      </c>
      <c r="L197" s="1319"/>
      <c r="M197" s="1318" t="s">
        <v>2409</v>
      </c>
      <c r="N197" s="1320"/>
      <c r="O197" s="1320"/>
      <c r="P197" s="1320"/>
      <c r="Q197" s="1320"/>
      <c r="R197" s="1320"/>
      <c r="S197" s="1320"/>
      <c r="T197" s="1319"/>
      <c r="U197" s="1315"/>
      <c r="V197" s="1316"/>
      <c r="W197" s="1316"/>
      <c r="X197" s="1316"/>
      <c r="Y197" s="1317"/>
      <c r="Z197" s="1321">
        <v>1</v>
      </c>
      <c r="AA197" s="1322"/>
      <c r="AB197" s="1323"/>
      <c r="AC197" s="1315">
        <v>36738.46</v>
      </c>
      <c r="AD197" s="1317"/>
      <c r="AE197" s="924">
        <v>1</v>
      </c>
      <c r="AF197" s="1315">
        <v>36738.46</v>
      </c>
      <c r="AG197" s="1316"/>
      <c r="AH197" s="1316"/>
      <c r="AI197" s="1317"/>
    </row>
    <row r="198" spans="1:35" ht="14.25" customHeight="1">
      <c r="A198" s="428"/>
      <c r="B198" s="928">
        <v>190</v>
      </c>
      <c r="C198" s="1016" t="s">
        <v>2403</v>
      </c>
      <c r="D198" s="1017"/>
      <c r="E198" s="1017"/>
      <c r="F198" s="1017"/>
      <c r="G198" s="1017"/>
      <c r="H198" s="1017"/>
      <c r="I198" s="1017"/>
      <c r="J198" s="1018"/>
      <c r="K198" s="1318" t="s">
        <v>2390</v>
      </c>
      <c r="L198" s="1319"/>
      <c r="M198" s="1318" t="s">
        <v>2410</v>
      </c>
      <c r="N198" s="1320"/>
      <c r="O198" s="1320"/>
      <c r="P198" s="1320"/>
      <c r="Q198" s="1320"/>
      <c r="R198" s="1320"/>
      <c r="S198" s="1320"/>
      <c r="T198" s="1319"/>
      <c r="U198" s="1315"/>
      <c r="V198" s="1316"/>
      <c r="W198" s="1316"/>
      <c r="X198" s="1316"/>
      <c r="Y198" s="1317"/>
      <c r="Z198" s="1321">
        <v>1</v>
      </c>
      <c r="AA198" s="1322"/>
      <c r="AB198" s="1323"/>
      <c r="AC198" s="1315">
        <v>36738.46</v>
      </c>
      <c r="AD198" s="1317"/>
      <c r="AE198" s="924">
        <v>1</v>
      </c>
      <c r="AF198" s="1315">
        <v>36738.46</v>
      </c>
      <c r="AG198" s="1316"/>
      <c r="AH198" s="1316"/>
      <c r="AI198" s="1317"/>
    </row>
    <row r="199" spans="1:35" ht="14.25" customHeight="1">
      <c r="A199" s="428"/>
      <c r="B199" s="928">
        <v>191</v>
      </c>
      <c r="C199" s="1016" t="s">
        <v>2403</v>
      </c>
      <c r="D199" s="1017"/>
      <c r="E199" s="1017"/>
      <c r="F199" s="1017"/>
      <c r="G199" s="1017"/>
      <c r="H199" s="1017"/>
      <c r="I199" s="1017"/>
      <c r="J199" s="1018"/>
      <c r="K199" s="1318" t="s">
        <v>2390</v>
      </c>
      <c r="L199" s="1319"/>
      <c r="M199" s="1318" t="s">
        <v>2411</v>
      </c>
      <c r="N199" s="1320"/>
      <c r="O199" s="1320"/>
      <c r="P199" s="1320"/>
      <c r="Q199" s="1320"/>
      <c r="R199" s="1320"/>
      <c r="S199" s="1320"/>
      <c r="T199" s="1319"/>
      <c r="U199" s="1315"/>
      <c r="V199" s="1316"/>
      <c r="W199" s="1316"/>
      <c r="X199" s="1316"/>
      <c r="Y199" s="1317"/>
      <c r="Z199" s="1321">
        <v>1</v>
      </c>
      <c r="AA199" s="1322"/>
      <c r="AB199" s="1323"/>
      <c r="AC199" s="1315">
        <v>36738.46</v>
      </c>
      <c r="AD199" s="1317"/>
      <c r="AE199" s="924">
        <v>1</v>
      </c>
      <c r="AF199" s="1315">
        <v>36738.46</v>
      </c>
      <c r="AG199" s="1316"/>
      <c r="AH199" s="1316"/>
      <c r="AI199" s="1317"/>
    </row>
    <row r="200" spans="1:35" ht="15" customHeight="1">
      <c r="A200" s="428"/>
      <c r="B200" s="928">
        <v>192</v>
      </c>
      <c r="C200" s="1016" t="s">
        <v>2403</v>
      </c>
      <c r="D200" s="1017"/>
      <c r="E200" s="1017"/>
      <c r="F200" s="1017"/>
      <c r="G200" s="1017"/>
      <c r="H200" s="1017"/>
      <c r="I200" s="1017"/>
      <c r="J200" s="1018"/>
      <c r="K200" s="1318" t="s">
        <v>2390</v>
      </c>
      <c r="L200" s="1319"/>
      <c r="M200" s="1318" t="s">
        <v>2412</v>
      </c>
      <c r="N200" s="1320"/>
      <c r="O200" s="1320"/>
      <c r="P200" s="1320"/>
      <c r="Q200" s="1320"/>
      <c r="R200" s="1320"/>
      <c r="S200" s="1320"/>
      <c r="T200" s="1319"/>
      <c r="U200" s="1315"/>
      <c r="V200" s="1316"/>
      <c r="W200" s="1316"/>
      <c r="X200" s="1316"/>
      <c r="Y200" s="1317"/>
      <c r="Z200" s="1321">
        <v>1</v>
      </c>
      <c r="AA200" s="1322"/>
      <c r="AB200" s="1323"/>
      <c r="AC200" s="1315">
        <v>36738.46</v>
      </c>
      <c r="AD200" s="1317"/>
      <c r="AE200" s="924">
        <v>1</v>
      </c>
      <c r="AF200" s="1315">
        <v>36738.46</v>
      </c>
      <c r="AG200" s="1316"/>
      <c r="AH200" s="1316"/>
      <c r="AI200" s="1317"/>
    </row>
    <row r="201" spans="1:35" ht="14.25" customHeight="1">
      <c r="A201" s="428"/>
      <c r="B201" s="928">
        <v>193</v>
      </c>
      <c r="C201" s="1016" t="s">
        <v>2403</v>
      </c>
      <c r="D201" s="1017"/>
      <c r="E201" s="1017"/>
      <c r="F201" s="1017"/>
      <c r="G201" s="1017"/>
      <c r="H201" s="1017"/>
      <c r="I201" s="1017"/>
      <c r="J201" s="1018"/>
      <c r="K201" s="1318" t="s">
        <v>2390</v>
      </c>
      <c r="L201" s="1319"/>
      <c r="M201" s="1318" t="s">
        <v>2413</v>
      </c>
      <c r="N201" s="1320"/>
      <c r="O201" s="1320"/>
      <c r="P201" s="1320"/>
      <c r="Q201" s="1320"/>
      <c r="R201" s="1320"/>
      <c r="S201" s="1320"/>
      <c r="T201" s="1319"/>
      <c r="U201" s="1315"/>
      <c r="V201" s="1316"/>
      <c r="W201" s="1316"/>
      <c r="X201" s="1316"/>
      <c r="Y201" s="1317"/>
      <c r="Z201" s="1321">
        <v>1</v>
      </c>
      <c r="AA201" s="1322"/>
      <c r="AB201" s="1323"/>
      <c r="AC201" s="1315">
        <v>36738.46</v>
      </c>
      <c r="AD201" s="1317"/>
      <c r="AE201" s="924">
        <v>1</v>
      </c>
      <c r="AF201" s="1315">
        <v>36738.46</v>
      </c>
      <c r="AG201" s="1316"/>
      <c r="AH201" s="1316"/>
      <c r="AI201" s="1317"/>
    </row>
    <row r="202" spans="1:35" ht="14.25" customHeight="1">
      <c r="A202" s="428"/>
      <c r="B202" s="928">
        <v>194</v>
      </c>
      <c r="C202" s="1016" t="s">
        <v>2403</v>
      </c>
      <c r="D202" s="1017"/>
      <c r="E202" s="1017"/>
      <c r="F202" s="1017"/>
      <c r="G202" s="1017"/>
      <c r="H202" s="1017"/>
      <c r="I202" s="1017"/>
      <c r="J202" s="1018"/>
      <c r="K202" s="1318" t="s">
        <v>2390</v>
      </c>
      <c r="L202" s="1319"/>
      <c r="M202" s="1318" t="s">
        <v>2414</v>
      </c>
      <c r="N202" s="1320"/>
      <c r="O202" s="1320"/>
      <c r="P202" s="1320"/>
      <c r="Q202" s="1320"/>
      <c r="R202" s="1320"/>
      <c r="S202" s="1320"/>
      <c r="T202" s="1319"/>
      <c r="U202" s="1315"/>
      <c r="V202" s="1316"/>
      <c r="W202" s="1316"/>
      <c r="X202" s="1316"/>
      <c r="Y202" s="1317"/>
      <c r="Z202" s="1321">
        <v>1</v>
      </c>
      <c r="AA202" s="1322"/>
      <c r="AB202" s="1323"/>
      <c r="AC202" s="1315">
        <v>36738.46</v>
      </c>
      <c r="AD202" s="1317"/>
      <c r="AE202" s="924">
        <v>1</v>
      </c>
      <c r="AF202" s="1315">
        <v>36738.46</v>
      </c>
      <c r="AG202" s="1316"/>
      <c r="AH202" s="1316"/>
      <c r="AI202" s="1317"/>
    </row>
    <row r="203" spans="1:35" ht="14.25" customHeight="1">
      <c r="A203" s="428"/>
      <c r="B203" s="928">
        <v>195</v>
      </c>
      <c r="C203" s="1016" t="s">
        <v>2403</v>
      </c>
      <c r="D203" s="1017"/>
      <c r="E203" s="1017"/>
      <c r="F203" s="1017"/>
      <c r="G203" s="1017"/>
      <c r="H203" s="1017"/>
      <c r="I203" s="1017"/>
      <c r="J203" s="1018"/>
      <c r="K203" s="1318" t="s">
        <v>2390</v>
      </c>
      <c r="L203" s="1319"/>
      <c r="M203" s="1318" t="s">
        <v>2415</v>
      </c>
      <c r="N203" s="1320"/>
      <c r="O203" s="1320"/>
      <c r="P203" s="1320"/>
      <c r="Q203" s="1320"/>
      <c r="R203" s="1320"/>
      <c r="S203" s="1320"/>
      <c r="T203" s="1319"/>
      <c r="U203" s="1315"/>
      <c r="V203" s="1316"/>
      <c r="W203" s="1316"/>
      <c r="X203" s="1316"/>
      <c r="Y203" s="1317"/>
      <c r="Z203" s="1321">
        <v>1</v>
      </c>
      <c r="AA203" s="1322"/>
      <c r="AB203" s="1323"/>
      <c r="AC203" s="1315">
        <v>36738.46</v>
      </c>
      <c r="AD203" s="1317"/>
      <c r="AE203" s="924">
        <v>1</v>
      </c>
      <c r="AF203" s="1315">
        <v>36738.46</v>
      </c>
      <c r="AG203" s="1316"/>
      <c r="AH203" s="1316"/>
      <c r="AI203" s="1317"/>
    </row>
    <row r="204" spans="1:35" ht="14.25" customHeight="1">
      <c r="A204" s="428"/>
      <c r="B204" s="928">
        <v>196</v>
      </c>
      <c r="C204" s="1016" t="s">
        <v>2403</v>
      </c>
      <c r="D204" s="1017"/>
      <c r="E204" s="1017"/>
      <c r="F204" s="1017"/>
      <c r="G204" s="1017"/>
      <c r="H204" s="1017"/>
      <c r="I204" s="1017"/>
      <c r="J204" s="1018"/>
      <c r="K204" s="1318" t="s">
        <v>2390</v>
      </c>
      <c r="L204" s="1319"/>
      <c r="M204" s="1318" t="s">
        <v>2416</v>
      </c>
      <c r="N204" s="1320"/>
      <c r="O204" s="1320"/>
      <c r="P204" s="1320"/>
      <c r="Q204" s="1320"/>
      <c r="R204" s="1320"/>
      <c r="S204" s="1320"/>
      <c r="T204" s="1319"/>
      <c r="U204" s="1315"/>
      <c r="V204" s="1316"/>
      <c r="W204" s="1316"/>
      <c r="X204" s="1316"/>
      <c r="Y204" s="1317"/>
      <c r="Z204" s="1321">
        <v>1</v>
      </c>
      <c r="AA204" s="1322"/>
      <c r="AB204" s="1323"/>
      <c r="AC204" s="1315">
        <v>36738.46</v>
      </c>
      <c r="AD204" s="1317"/>
      <c r="AE204" s="924">
        <v>1</v>
      </c>
      <c r="AF204" s="1315">
        <v>36738.46</v>
      </c>
      <c r="AG204" s="1316"/>
      <c r="AH204" s="1316"/>
      <c r="AI204" s="1317"/>
    </row>
    <row r="205" spans="1:35" ht="14.25" customHeight="1">
      <c r="A205" s="428"/>
      <c r="B205" s="928">
        <v>197</v>
      </c>
      <c r="C205" s="1016" t="s">
        <v>2403</v>
      </c>
      <c r="D205" s="1017"/>
      <c r="E205" s="1017"/>
      <c r="F205" s="1017"/>
      <c r="G205" s="1017"/>
      <c r="H205" s="1017"/>
      <c r="I205" s="1017"/>
      <c r="J205" s="1018"/>
      <c r="K205" s="1318" t="s">
        <v>2390</v>
      </c>
      <c r="L205" s="1319"/>
      <c r="M205" s="1318" t="s">
        <v>2417</v>
      </c>
      <c r="N205" s="1320"/>
      <c r="O205" s="1320"/>
      <c r="P205" s="1320"/>
      <c r="Q205" s="1320"/>
      <c r="R205" s="1320"/>
      <c r="S205" s="1320"/>
      <c r="T205" s="1319"/>
      <c r="U205" s="1315"/>
      <c r="V205" s="1316"/>
      <c r="W205" s="1316"/>
      <c r="X205" s="1316"/>
      <c r="Y205" s="1317"/>
      <c r="Z205" s="1321">
        <v>1</v>
      </c>
      <c r="AA205" s="1322"/>
      <c r="AB205" s="1323"/>
      <c r="AC205" s="1315">
        <v>36738.46</v>
      </c>
      <c r="AD205" s="1317"/>
      <c r="AE205" s="924">
        <v>1</v>
      </c>
      <c r="AF205" s="1315">
        <v>36738.46</v>
      </c>
      <c r="AG205" s="1316"/>
      <c r="AH205" s="1316"/>
      <c r="AI205" s="1317"/>
    </row>
    <row r="206" spans="1:35" ht="14.25" customHeight="1">
      <c r="A206" s="428"/>
      <c r="B206" s="928">
        <v>198</v>
      </c>
      <c r="C206" s="1016" t="s">
        <v>2403</v>
      </c>
      <c r="D206" s="1017"/>
      <c r="E206" s="1017"/>
      <c r="F206" s="1017"/>
      <c r="G206" s="1017"/>
      <c r="H206" s="1017"/>
      <c r="I206" s="1017"/>
      <c r="J206" s="1018"/>
      <c r="K206" s="1318" t="s">
        <v>2390</v>
      </c>
      <c r="L206" s="1319"/>
      <c r="M206" s="1318" t="s">
        <v>2418</v>
      </c>
      <c r="N206" s="1320"/>
      <c r="O206" s="1320"/>
      <c r="P206" s="1320"/>
      <c r="Q206" s="1320"/>
      <c r="R206" s="1320"/>
      <c r="S206" s="1320"/>
      <c r="T206" s="1319"/>
      <c r="U206" s="1315"/>
      <c r="V206" s="1316"/>
      <c r="W206" s="1316"/>
      <c r="X206" s="1316"/>
      <c r="Y206" s="1317"/>
      <c r="Z206" s="1321">
        <v>1</v>
      </c>
      <c r="AA206" s="1322"/>
      <c r="AB206" s="1323"/>
      <c r="AC206" s="1315">
        <v>36738.46</v>
      </c>
      <c r="AD206" s="1317"/>
      <c r="AE206" s="924">
        <v>1</v>
      </c>
      <c r="AF206" s="1315">
        <v>36738.46</v>
      </c>
      <c r="AG206" s="1316"/>
      <c r="AH206" s="1316"/>
      <c r="AI206" s="1317"/>
    </row>
    <row r="207" spans="1:35" ht="14.25" customHeight="1">
      <c r="A207" s="428"/>
      <c r="B207" s="928">
        <v>199</v>
      </c>
      <c r="C207" s="1016" t="s">
        <v>2403</v>
      </c>
      <c r="D207" s="1017"/>
      <c r="E207" s="1017"/>
      <c r="F207" s="1017"/>
      <c r="G207" s="1017"/>
      <c r="H207" s="1017"/>
      <c r="I207" s="1017"/>
      <c r="J207" s="1018"/>
      <c r="K207" s="1318" t="s">
        <v>2390</v>
      </c>
      <c r="L207" s="1319"/>
      <c r="M207" s="1318" t="s">
        <v>2419</v>
      </c>
      <c r="N207" s="1320"/>
      <c r="O207" s="1320"/>
      <c r="P207" s="1320"/>
      <c r="Q207" s="1320"/>
      <c r="R207" s="1320"/>
      <c r="S207" s="1320"/>
      <c r="T207" s="1319"/>
      <c r="U207" s="1315"/>
      <c r="V207" s="1316"/>
      <c r="W207" s="1316"/>
      <c r="X207" s="1316"/>
      <c r="Y207" s="1317"/>
      <c r="Z207" s="1321">
        <v>1</v>
      </c>
      <c r="AA207" s="1322"/>
      <c r="AB207" s="1323"/>
      <c r="AC207" s="1315">
        <v>36738.46</v>
      </c>
      <c r="AD207" s="1317"/>
      <c r="AE207" s="924">
        <v>1</v>
      </c>
      <c r="AF207" s="1315">
        <v>36738.46</v>
      </c>
      <c r="AG207" s="1316"/>
      <c r="AH207" s="1316"/>
      <c r="AI207" s="1317"/>
    </row>
    <row r="208" spans="1:35" ht="14.25" customHeight="1">
      <c r="A208" s="428"/>
      <c r="B208" s="928">
        <v>200</v>
      </c>
      <c r="C208" s="1016" t="s">
        <v>2403</v>
      </c>
      <c r="D208" s="1017"/>
      <c r="E208" s="1017"/>
      <c r="F208" s="1017"/>
      <c r="G208" s="1017"/>
      <c r="H208" s="1017"/>
      <c r="I208" s="1017"/>
      <c r="J208" s="1018"/>
      <c r="K208" s="1318" t="s">
        <v>2390</v>
      </c>
      <c r="L208" s="1319"/>
      <c r="M208" s="1318" t="s">
        <v>2420</v>
      </c>
      <c r="N208" s="1320"/>
      <c r="O208" s="1320"/>
      <c r="P208" s="1320"/>
      <c r="Q208" s="1320"/>
      <c r="R208" s="1320"/>
      <c r="S208" s="1320"/>
      <c r="T208" s="1319"/>
      <c r="U208" s="1315"/>
      <c r="V208" s="1316"/>
      <c r="W208" s="1316"/>
      <c r="X208" s="1316"/>
      <c r="Y208" s="1317"/>
      <c r="Z208" s="1321">
        <v>1</v>
      </c>
      <c r="AA208" s="1322"/>
      <c r="AB208" s="1323"/>
      <c r="AC208" s="1315">
        <v>36738.46</v>
      </c>
      <c r="AD208" s="1317"/>
      <c r="AE208" s="924">
        <v>1</v>
      </c>
      <c r="AF208" s="1315">
        <v>36738.46</v>
      </c>
      <c r="AG208" s="1316"/>
      <c r="AH208" s="1316"/>
      <c r="AI208" s="1317"/>
    </row>
    <row r="209" spans="1:35" ht="14.25" customHeight="1">
      <c r="A209" s="428"/>
      <c r="B209" s="928">
        <v>201</v>
      </c>
      <c r="C209" s="1016" t="s">
        <v>2403</v>
      </c>
      <c r="D209" s="1017"/>
      <c r="E209" s="1017"/>
      <c r="F209" s="1017"/>
      <c r="G209" s="1017"/>
      <c r="H209" s="1017"/>
      <c r="I209" s="1017"/>
      <c r="J209" s="1018"/>
      <c r="K209" s="1318" t="s">
        <v>2390</v>
      </c>
      <c r="L209" s="1319"/>
      <c r="M209" s="1318" t="s">
        <v>2421</v>
      </c>
      <c r="N209" s="1320"/>
      <c r="O209" s="1320"/>
      <c r="P209" s="1320"/>
      <c r="Q209" s="1320"/>
      <c r="R209" s="1320"/>
      <c r="S209" s="1320"/>
      <c r="T209" s="1319"/>
      <c r="U209" s="1315"/>
      <c r="V209" s="1316"/>
      <c r="W209" s="1316"/>
      <c r="X209" s="1316"/>
      <c r="Y209" s="1317"/>
      <c r="Z209" s="1321">
        <v>1</v>
      </c>
      <c r="AA209" s="1322"/>
      <c r="AB209" s="1323"/>
      <c r="AC209" s="1315">
        <v>36738.46</v>
      </c>
      <c r="AD209" s="1317"/>
      <c r="AE209" s="924">
        <v>1</v>
      </c>
      <c r="AF209" s="1315">
        <v>36738.46</v>
      </c>
      <c r="AG209" s="1316"/>
      <c r="AH209" s="1316"/>
      <c r="AI209" s="1317"/>
    </row>
    <row r="210" spans="1:35" ht="14.25" customHeight="1">
      <c r="A210" s="428"/>
      <c r="B210" s="928">
        <v>202</v>
      </c>
      <c r="C210" s="1016" t="s">
        <v>2403</v>
      </c>
      <c r="D210" s="1017"/>
      <c r="E210" s="1017"/>
      <c r="F210" s="1017"/>
      <c r="G210" s="1017"/>
      <c r="H210" s="1017"/>
      <c r="I210" s="1017"/>
      <c r="J210" s="1018"/>
      <c r="K210" s="1318" t="s">
        <v>2390</v>
      </c>
      <c r="L210" s="1319"/>
      <c r="M210" s="1318" t="s">
        <v>2422</v>
      </c>
      <c r="N210" s="1320"/>
      <c r="O210" s="1320"/>
      <c r="P210" s="1320"/>
      <c r="Q210" s="1320"/>
      <c r="R210" s="1320"/>
      <c r="S210" s="1320"/>
      <c r="T210" s="1319"/>
      <c r="U210" s="1315"/>
      <c r="V210" s="1316"/>
      <c r="W210" s="1316"/>
      <c r="X210" s="1316"/>
      <c r="Y210" s="1317"/>
      <c r="Z210" s="1321">
        <v>1</v>
      </c>
      <c r="AA210" s="1322"/>
      <c r="AB210" s="1323"/>
      <c r="AC210" s="1315">
        <v>36738.46</v>
      </c>
      <c r="AD210" s="1317"/>
      <c r="AE210" s="924">
        <v>1</v>
      </c>
      <c r="AF210" s="1315">
        <v>36738.46</v>
      </c>
      <c r="AG210" s="1316"/>
      <c r="AH210" s="1316"/>
      <c r="AI210" s="1317"/>
    </row>
    <row r="211" spans="1:35" ht="15" customHeight="1">
      <c r="A211" s="428"/>
      <c r="B211" s="928">
        <v>203</v>
      </c>
      <c r="C211" s="1016" t="s">
        <v>2403</v>
      </c>
      <c r="D211" s="1017"/>
      <c r="E211" s="1017"/>
      <c r="F211" s="1017"/>
      <c r="G211" s="1017"/>
      <c r="H211" s="1017"/>
      <c r="I211" s="1017"/>
      <c r="J211" s="1018"/>
      <c r="K211" s="1318" t="s">
        <v>2390</v>
      </c>
      <c r="L211" s="1319"/>
      <c r="M211" s="1318" t="s">
        <v>2423</v>
      </c>
      <c r="N211" s="1320"/>
      <c r="O211" s="1320"/>
      <c r="P211" s="1320"/>
      <c r="Q211" s="1320"/>
      <c r="R211" s="1320"/>
      <c r="S211" s="1320"/>
      <c r="T211" s="1319"/>
      <c r="U211" s="1315"/>
      <c r="V211" s="1316"/>
      <c r="W211" s="1316"/>
      <c r="X211" s="1316"/>
      <c r="Y211" s="1317"/>
      <c r="Z211" s="1321">
        <v>1</v>
      </c>
      <c r="AA211" s="1322"/>
      <c r="AB211" s="1323"/>
      <c r="AC211" s="1315">
        <v>36738.46</v>
      </c>
      <c r="AD211" s="1317"/>
      <c r="AE211" s="924">
        <v>1</v>
      </c>
      <c r="AF211" s="1315">
        <v>36738.46</v>
      </c>
      <c r="AG211" s="1316"/>
      <c r="AH211" s="1316"/>
      <c r="AI211" s="1317"/>
    </row>
    <row r="212" spans="1:35" ht="14.25" customHeight="1">
      <c r="A212" s="428"/>
      <c r="B212" s="928">
        <v>204</v>
      </c>
      <c r="C212" s="1016" t="s">
        <v>2403</v>
      </c>
      <c r="D212" s="1017"/>
      <c r="E212" s="1017"/>
      <c r="F212" s="1017"/>
      <c r="G212" s="1017"/>
      <c r="H212" s="1017"/>
      <c r="I212" s="1017"/>
      <c r="J212" s="1018"/>
      <c r="K212" s="1318" t="s">
        <v>2390</v>
      </c>
      <c r="L212" s="1319"/>
      <c r="M212" s="1318" t="s">
        <v>2424</v>
      </c>
      <c r="N212" s="1320"/>
      <c r="O212" s="1320"/>
      <c r="P212" s="1320"/>
      <c r="Q212" s="1320"/>
      <c r="R212" s="1320"/>
      <c r="S212" s="1320"/>
      <c r="T212" s="1319"/>
      <c r="U212" s="1315"/>
      <c r="V212" s="1316"/>
      <c r="W212" s="1316"/>
      <c r="X212" s="1316"/>
      <c r="Y212" s="1317"/>
      <c r="Z212" s="1321">
        <v>1</v>
      </c>
      <c r="AA212" s="1322"/>
      <c r="AB212" s="1323"/>
      <c r="AC212" s="1315">
        <v>36738.46</v>
      </c>
      <c r="AD212" s="1317"/>
      <c r="AE212" s="924">
        <v>1</v>
      </c>
      <c r="AF212" s="1315">
        <v>36738.46</v>
      </c>
      <c r="AG212" s="1316"/>
      <c r="AH212" s="1316"/>
      <c r="AI212" s="1317"/>
    </row>
    <row r="213" spans="1:35" ht="14.25" customHeight="1">
      <c r="A213" s="428"/>
      <c r="B213" s="928">
        <v>205</v>
      </c>
      <c r="C213" s="1016" t="s">
        <v>2403</v>
      </c>
      <c r="D213" s="1017"/>
      <c r="E213" s="1017"/>
      <c r="F213" s="1017"/>
      <c r="G213" s="1017"/>
      <c r="H213" s="1017"/>
      <c r="I213" s="1017"/>
      <c r="J213" s="1018"/>
      <c r="K213" s="1318" t="s">
        <v>2390</v>
      </c>
      <c r="L213" s="1319"/>
      <c r="M213" s="1318" t="s">
        <v>2425</v>
      </c>
      <c r="N213" s="1320"/>
      <c r="O213" s="1320"/>
      <c r="P213" s="1320"/>
      <c r="Q213" s="1320"/>
      <c r="R213" s="1320"/>
      <c r="S213" s="1320"/>
      <c r="T213" s="1319"/>
      <c r="U213" s="1315"/>
      <c r="V213" s="1316"/>
      <c r="W213" s="1316"/>
      <c r="X213" s="1316"/>
      <c r="Y213" s="1317"/>
      <c r="Z213" s="1321">
        <v>1</v>
      </c>
      <c r="AA213" s="1322"/>
      <c r="AB213" s="1323"/>
      <c r="AC213" s="1315">
        <v>36738.46</v>
      </c>
      <c r="AD213" s="1317"/>
      <c r="AE213" s="924">
        <v>1</v>
      </c>
      <c r="AF213" s="1315">
        <v>36738.46</v>
      </c>
      <c r="AG213" s="1316"/>
      <c r="AH213" s="1316"/>
      <c r="AI213" s="1317"/>
    </row>
    <row r="214" spans="1:35" ht="14.25" customHeight="1">
      <c r="A214" s="428"/>
      <c r="B214" s="928">
        <v>206</v>
      </c>
      <c r="C214" s="1016" t="s">
        <v>2403</v>
      </c>
      <c r="D214" s="1017"/>
      <c r="E214" s="1017"/>
      <c r="F214" s="1017"/>
      <c r="G214" s="1017"/>
      <c r="H214" s="1017"/>
      <c r="I214" s="1017"/>
      <c r="J214" s="1018"/>
      <c r="K214" s="1318" t="s">
        <v>2390</v>
      </c>
      <c r="L214" s="1319"/>
      <c r="M214" s="1318" t="s">
        <v>2426</v>
      </c>
      <c r="N214" s="1320"/>
      <c r="O214" s="1320"/>
      <c r="P214" s="1320"/>
      <c r="Q214" s="1320"/>
      <c r="R214" s="1320"/>
      <c r="S214" s="1320"/>
      <c r="T214" s="1319"/>
      <c r="U214" s="1315"/>
      <c r="V214" s="1316"/>
      <c r="W214" s="1316"/>
      <c r="X214" s="1316"/>
      <c r="Y214" s="1317"/>
      <c r="Z214" s="1321">
        <v>1</v>
      </c>
      <c r="AA214" s="1322"/>
      <c r="AB214" s="1323"/>
      <c r="AC214" s="1315">
        <v>36738.46</v>
      </c>
      <c r="AD214" s="1317"/>
      <c r="AE214" s="924">
        <v>1</v>
      </c>
      <c r="AF214" s="1315">
        <v>36738.46</v>
      </c>
      <c r="AG214" s="1316"/>
      <c r="AH214" s="1316"/>
      <c r="AI214" s="1317"/>
    </row>
    <row r="215" spans="1:35" ht="14.25" customHeight="1">
      <c r="A215" s="428"/>
      <c r="B215" s="928">
        <v>207</v>
      </c>
      <c r="C215" s="1016" t="s">
        <v>2403</v>
      </c>
      <c r="D215" s="1017"/>
      <c r="E215" s="1017"/>
      <c r="F215" s="1017"/>
      <c r="G215" s="1017"/>
      <c r="H215" s="1017"/>
      <c r="I215" s="1017"/>
      <c r="J215" s="1018"/>
      <c r="K215" s="1318" t="s">
        <v>2390</v>
      </c>
      <c r="L215" s="1319"/>
      <c r="M215" s="1318" t="s">
        <v>2427</v>
      </c>
      <c r="N215" s="1320"/>
      <c r="O215" s="1320"/>
      <c r="P215" s="1320"/>
      <c r="Q215" s="1320"/>
      <c r="R215" s="1320"/>
      <c r="S215" s="1320"/>
      <c r="T215" s="1319"/>
      <c r="U215" s="1315"/>
      <c r="V215" s="1316"/>
      <c r="W215" s="1316"/>
      <c r="X215" s="1316"/>
      <c r="Y215" s="1317"/>
      <c r="Z215" s="1321">
        <v>1</v>
      </c>
      <c r="AA215" s="1322"/>
      <c r="AB215" s="1323"/>
      <c r="AC215" s="1315">
        <v>36738.46</v>
      </c>
      <c r="AD215" s="1317"/>
      <c r="AE215" s="924">
        <v>1</v>
      </c>
      <c r="AF215" s="1315">
        <v>36738.46</v>
      </c>
      <c r="AG215" s="1316"/>
      <c r="AH215" s="1316"/>
      <c r="AI215" s="1317"/>
    </row>
    <row r="216" spans="1:35" ht="14.25" customHeight="1">
      <c r="A216" s="428"/>
      <c r="B216" s="928">
        <v>208</v>
      </c>
      <c r="C216" s="1016" t="s">
        <v>2403</v>
      </c>
      <c r="D216" s="1017"/>
      <c r="E216" s="1017"/>
      <c r="F216" s="1017"/>
      <c r="G216" s="1017"/>
      <c r="H216" s="1017"/>
      <c r="I216" s="1017"/>
      <c r="J216" s="1018"/>
      <c r="K216" s="1318" t="s">
        <v>2390</v>
      </c>
      <c r="L216" s="1319"/>
      <c r="M216" s="1318" t="s">
        <v>2428</v>
      </c>
      <c r="N216" s="1320"/>
      <c r="O216" s="1320"/>
      <c r="P216" s="1320"/>
      <c r="Q216" s="1320"/>
      <c r="R216" s="1320"/>
      <c r="S216" s="1320"/>
      <c r="T216" s="1319"/>
      <c r="U216" s="1315"/>
      <c r="V216" s="1316"/>
      <c r="W216" s="1316"/>
      <c r="X216" s="1316"/>
      <c r="Y216" s="1317"/>
      <c r="Z216" s="1321">
        <v>1</v>
      </c>
      <c r="AA216" s="1322"/>
      <c r="AB216" s="1323"/>
      <c r="AC216" s="1315">
        <v>36738.46</v>
      </c>
      <c r="AD216" s="1317"/>
      <c r="AE216" s="924">
        <v>1</v>
      </c>
      <c r="AF216" s="1315">
        <v>36738.46</v>
      </c>
      <c r="AG216" s="1316"/>
      <c r="AH216" s="1316"/>
      <c r="AI216" s="1317"/>
    </row>
    <row r="217" spans="1:35" ht="14.25" customHeight="1">
      <c r="A217" s="428"/>
      <c r="B217" s="928">
        <v>209</v>
      </c>
      <c r="C217" s="1016" t="s">
        <v>2403</v>
      </c>
      <c r="D217" s="1017"/>
      <c r="E217" s="1017"/>
      <c r="F217" s="1017"/>
      <c r="G217" s="1017"/>
      <c r="H217" s="1017"/>
      <c r="I217" s="1017"/>
      <c r="J217" s="1018"/>
      <c r="K217" s="1318" t="s">
        <v>2390</v>
      </c>
      <c r="L217" s="1319"/>
      <c r="M217" s="1318" t="s">
        <v>2429</v>
      </c>
      <c r="N217" s="1320"/>
      <c r="O217" s="1320"/>
      <c r="P217" s="1320"/>
      <c r="Q217" s="1320"/>
      <c r="R217" s="1320"/>
      <c r="S217" s="1320"/>
      <c r="T217" s="1319"/>
      <c r="U217" s="1315"/>
      <c r="V217" s="1316"/>
      <c r="W217" s="1316"/>
      <c r="X217" s="1316"/>
      <c r="Y217" s="1317"/>
      <c r="Z217" s="1321">
        <v>1</v>
      </c>
      <c r="AA217" s="1322"/>
      <c r="AB217" s="1323"/>
      <c r="AC217" s="1315">
        <v>36738.46</v>
      </c>
      <c r="AD217" s="1317"/>
      <c r="AE217" s="924">
        <v>1</v>
      </c>
      <c r="AF217" s="1315">
        <v>36738.46</v>
      </c>
      <c r="AG217" s="1316"/>
      <c r="AH217" s="1316"/>
      <c r="AI217" s="1317"/>
    </row>
    <row r="218" spans="1:35" ht="14.25" customHeight="1">
      <c r="A218" s="428"/>
      <c r="B218" s="928">
        <v>210</v>
      </c>
      <c r="C218" s="1016" t="s">
        <v>2403</v>
      </c>
      <c r="D218" s="1017"/>
      <c r="E218" s="1017"/>
      <c r="F218" s="1017"/>
      <c r="G218" s="1017"/>
      <c r="H218" s="1017"/>
      <c r="I218" s="1017"/>
      <c r="J218" s="1018"/>
      <c r="K218" s="1318" t="s">
        <v>2390</v>
      </c>
      <c r="L218" s="1319"/>
      <c r="M218" s="1318" t="s">
        <v>2430</v>
      </c>
      <c r="N218" s="1320"/>
      <c r="O218" s="1320"/>
      <c r="P218" s="1320"/>
      <c r="Q218" s="1320"/>
      <c r="R218" s="1320"/>
      <c r="S218" s="1320"/>
      <c r="T218" s="1319"/>
      <c r="U218" s="1315"/>
      <c r="V218" s="1316"/>
      <c r="W218" s="1316"/>
      <c r="X218" s="1316"/>
      <c r="Y218" s="1317"/>
      <c r="Z218" s="1321">
        <v>1</v>
      </c>
      <c r="AA218" s="1322"/>
      <c r="AB218" s="1323"/>
      <c r="AC218" s="1315">
        <v>36738.46</v>
      </c>
      <c r="AD218" s="1317"/>
      <c r="AE218" s="924">
        <v>1</v>
      </c>
      <c r="AF218" s="1315">
        <v>36738.46</v>
      </c>
      <c r="AG218" s="1316"/>
      <c r="AH218" s="1316"/>
      <c r="AI218" s="1317"/>
    </row>
    <row r="219" spans="1:35" ht="14.25" customHeight="1">
      <c r="A219" s="428"/>
      <c r="B219" s="928">
        <v>211</v>
      </c>
      <c r="C219" s="1016" t="s">
        <v>2403</v>
      </c>
      <c r="D219" s="1017"/>
      <c r="E219" s="1017"/>
      <c r="F219" s="1017"/>
      <c r="G219" s="1017"/>
      <c r="H219" s="1017"/>
      <c r="I219" s="1017"/>
      <c r="J219" s="1018"/>
      <c r="K219" s="1318" t="s">
        <v>2390</v>
      </c>
      <c r="L219" s="1319"/>
      <c r="M219" s="1318" t="s">
        <v>2431</v>
      </c>
      <c r="N219" s="1320"/>
      <c r="O219" s="1320"/>
      <c r="P219" s="1320"/>
      <c r="Q219" s="1320"/>
      <c r="R219" s="1320"/>
      <c r="S219" s="1320"/>
      <c r="T219" s="1319"/>
      <c r="U219" s="1315"/>
      <c r="V219" s="1316"/>
      <c r="W219" s="1316"/>
      <c r="X219" s="1316"/>
      <c r="Y219" s="1317"/>
      <c r="Z219" s="1321">
        <v>1</v>
      </c>
      <c r="AA219" s="1322"/>
      <c r="AB219" s="1323"/>
      <c r="AC219" s="1315">
        <v>36738.46</v>
      </c>
      <c r="AD219" s="1317"/>
      <c r="AE219" s="924">
        <v>1</v>
      </c>
      <c r="AF219" s="1315">
        <v>36738.46</v>
      </c>
      <c r="AG219" s="1316"/>
      <c r="AH219" s="1316"/>
      <c r="AI219" s="1317"/>
    </row>
    <row r="220" spans="1:35" ht="14.25" customHeight="1">
      <c r="A220" s="428"/>
      <c r="B220" s="928">
        <v>212</v>
      </c>
      <c r="C220" s="1016" t="s">
        <v>2403</v>
      </c>
      <c r="D220" s="1017"/>
      <c r="E220" s="1017"/>
      <c r="F220" s="1017"/>
      <c r="G220" s="1017"/>
      <c r="H220" s="1017"/>
      <c r="I220" s="1017"/>
      <c r="J220" s="1018"/>
      <c r="K220" s="1318" t="s">
        <v>2390</v>
      </c>
      <c r="L220" s="1319"/>
      <c r="M220" s="1318" t="s">
        <v>2432</v>
      </c>
      <c r="N220" s="1320"/>
      <c r="O220" s="1320"/>
      <c r="P220" s="1320"/>
      <c r="Q220" s="1320"/>
      <c r="R220" s="1320"/>
      <c r="S220" s="1320"/>
      <c r="T220" s="1319"/>
      <c r="U220" s="1315"/>
      <c r="V220" s="1316"/>
      <c r="W220" s="1316"/>
      <c r="X220" s="1316"/>
      <c r="Y220" s="1317"/>
      <c r="Z220" s="1321">
        <v>1</v>
      </c>
      <c r="AA220" s="1322"/>
      <c r="AB220" s="1323"/>
      <c r="AC220" s="1315">
        <v>36738.46</v>
      </c>
      <c r="AD220" s="1317"/>
      <c r="AE220" s="924">
        <v>1</v>
      </c>
      <c r="AF220" s="1315">
        <v>36738.46</v>
      </c>
      <c r="AG220" s="1316"/>
      <c r="AH220" s="1316"/>
      <c r="AI220" s="1317"/>
    </row>
    <row r="221" spans="1:35" ht="14.25" customHeight="1">
      <c r="A221" s="428"/>
      <c r="B221" s="928">
        <v>213</v>
      </c>
      <c r="C221" s="1016" t="s">
        <v>2403</v>
      </c>
      <c r="D221" s="1017"/>
      <c r="E221" s="1017"/>
      <c r="F221" s="1017"/>
      <c r="G221" s="1017"/>
      <c r="H221" s="1017"/>
      <c r="I221" s="1017"/>
      <c r="J221" s="1018"/>
      <c r="K221" s="1318" t="s">
        <v>2390</v>
      </c>
      <c r="L221" s="1319"/>
      <c r="M221" s="1318" t="s">
        <v>2433</v>
      </c>
      <c r="N221" s="1320"/>
      <c r="O221" s="1320"/>
      <c r="P221" s="1320"/>
      <c r="Q221" s="1320"/>
      <c r="R221" s="1320"/>
      <c r="S221" s="1320"/>
      <c r="T221" s="1319"/>
      <c r="U221" s="1315"/>
      <c r="V221" s="1316"/>
      <c r="W221" s="1316"/>
      <c r="X221" s="1316"/>
      <c r="Y221" s="1317"/>
      <c r="Z221" s="1321">
        <v>1</v>
      </c>
      <c r="AA221" s="1322"/>
      <c r="AB221" s="1323"/>
      <c r="AC221" s="1315">
        <v>36738.46</v>
      </c>
      <c r="AD221" s="1317"/>
      <c r="AE221" s="924">
        <v>1</v>
      </c>
      <c r="AF221" s="1315">
        <v>36738.46</v>
      </c>
      <c r="AG221" s="1316"/>
      <c r="AH221" s="1316"/>
      <c r="AI221" s="1317"/>
    </row>
    <row r="222" spans="1:35" ht="15" customHeight="1">
      <c r="A222" s="428"/>
      <c r="B222" s="928">
        <v>214</v>
      </c>
      <c r="C222" s="1016" t="s">
        <v>2403</v>
      </c>
      <c r="D222" s="1017"/>
      <c r="E222" s="1017"/>
      <c r="F222" s="1017"/>
      <c r="G222" s="1017"/>
      <c r="H222" s="1017"/>
      <c r="I222" s="1017"/>
      <c r="J222" s="1018"/>
      <c r="K222" s="1318" t="s">
        <v>2390</v>
      </c>
      <c r="L222" s="1319"/>
      <c r="M222" s="1318" t="s">
        <v>2434</v>
      </c>
      <c r="N222" s="1320"/>
      <c r="O222" s="1320"/>
      <c r="P222" s="1320"/>
      <c r="Q222" s="1320"/>
      <c r="R222" s="1320"/>
      <c r="S222" s="1320"/>
      <c r="T222" s="1319"/>
      <c r="U222" s="1315"/>
      <c r="V222" s="1316"/>
      <c r="W222" s="1316"/>
      <c r="X222" s="1316"/>
      <c r="Y222" s="1317"/>
      <c r="Z222" s="1321">
        <v>1</v>
      </c>
      <c r="AA222" s="1322"/>
      <c r="AB222" s="1323"/>
      <c r="AC222" s="1315">
        <v>36738.46</v>
      </c>
      <c r="AD222" s="1317"/>
      <c r="AE222" s="924">
        <v>1</v>
      </c>
      <c r="AF222" s="1315">
        <v>36738.46</v>
      </c>
      <c r="AG222" s="1316"/>
      <c r="AH222" s="1316"/>
      <c r="AI222" s="1317"/>
    </row>
    <row r="223" spans="1:35" ht="14.25" customHeight="1">
      <c r="A223" s="428"/>
      <c r="B223" s="928">
        <v>215</v>
      </c>
      <c r="C223" s="1016" t="s">
        <v>2403</v>
      </c>
      <c r="D223" s="1017"/>
      <c r="E223" s="1017"/>
      <c r="F223" s="1017"/>
      <c r="G223" s="1017"/>
      <c r="H223" s="1017"/>
      <c r="I223" s="1017"/>
      <c r="J223" s="1018"/>
      <c r="K223" s="1318" t="s">
        <v>2390</v>
      </c>
      <c r="L223" s="1319"/>
      <c r="M223" s="1318" t="s">
        <v>2435</v>
      </c>
      <c r="N223" s="1320"/>
      <c r="O223" s="1320"/>
      <c r="P223" s="1320"/>
      <c r="Q223" s="1320"/>
      <c r="R223" s="1320"/>
      <c r="S223" s="1320"/>
      <c r="T223" s="1319"/>
      <c r="U223" s="1315"/>
      <c r="V223" s="1316"/>
      <c r="W223" s="1316"/>
      <c r="X223" s="1316"/>
      <c r="Y223" s="1317"/>
      <c r="Z223" s="1321">
        <v>1</v>
      </c>
      <c r="AA223" s="1322"/>
      <c r="AB223" s="1323"/>
      <c r="AC223" s="1315">
        <v>36738.46</v>
      </c>
      <c r="AD223" s="1317"/>
      <c r="AE223" s="924">
        <v>1</v>
      </c>
      <c r="AF223" s="1315">
        <v>36738.46</v>
      </c>
      <c r="AG223" s="1316"/>
      <c r="AH223" s="1316"/>
      <c r="AI223" s="1317"/>
    </row>
    <row r="224" spans="1:35" ht="14.25" customHeight="1">
      <c r="A224" s="428"/>
      <c r="B224" s="928">
        <v>216</v>
      </c>
      <c r="C224" s="1016" t="s">
        <v>2403</v>
      </c>
      <c r="D224" s="1017"/>
      <c r="E224" s="1017"/>
      <c r="F224" s="1017"/>
      <c r="G224" s="1017"/>
      <c r="H224" s="1017"/>
      <c r="I224" s="1017"/>
      <c r="J224" s="1018"/>
      <c r="K224" s="1318" t="s">
        <v>2390</v>
      </c>
      <c r="L224" s="1319"/>
      <c r="M224" s="1318" t="s">
        <v>2436</v>
      </c>
      <c r="N224" s="1320"/>
      <c r="O224" s="1320"/>
      <c r="P224" s="1320"/>
      <c r="Q224" s="1320"/>
      <c r="R224" s="1320"/>
      <c r="S224" s="1320"/>
      <c r="T224" s="1319"/>
      <c r="U224" s="1315"/>
      <c r="V224" s="1316"/>
      <c r="W224" s="1316"/>
      <c r="X224" s="1316"/>
      <c r="Y224" s="1317"/>
      <c r="Z224" s="1321">
        <v>1</v>
      </c>
      <c r="AA224" s="1322"/>
      <c r="AB224" s="1323"/>
      <c r="AC224" s="1315">
        <v>36738.46</v>
      </c>
      <c r="AD224" s="1317"/>
      <c r="AE224" s="924">
        <v>1</v>
      </c>
      <c r="AF224" s="1315">
        <v>36738.46</v>
      </c>
      <c r="AG224" s="1316"/>
      <c r="AH224" s="1316"/>
      <c r="AI224" s="1317"/>
    </row>
    <row r="225" spans="1:35" ht="14.25" customHeight="1">
      <c r="A225" s="428"/>
      <c r="B225" s="928">
        <v>217</v>
      </c>
      <c r="C225" s="1016" t="s">
        <v>2403</v>
      </c>
      <c r="D225" s="1017"/>
      <c r="E225" s="1017"/>
      <c r="F225" s="1017"/>
      <c r="G225" s="1017"/>
      <c r="H225" s="1017"/>
      <c r="I225" s="1017"/>
      <c r="J225" s="1018"/>
      <c r="K225" s="1318" t="s">
        <v>2390</v>
      </c>
      <c r="L225" s="1319"/>
      <c r="M225" s="1318" t="s">
        <v>2437</v>
      </c>
      <c r="N225" s="1320"/>
      <c r="O225" s="1320"/>
      <c r="P225" s="1320"/>
      <c r="Q225" s="1320"/>
      <c r="R225" s="1320"/>
      <c r="S225" s="1320"/>
      <c r="T225" s="1319"/>
      <c r="U225" s="1315"/>
      <c r="V225" s="1316"/>
      <c r="W225" s="1316"/>
      <c r="X225" s="1316"/>
      <c r="Y225" s="1317"/>
      <c r="Z225" s="1321">
        <v>1</v>
      </c>
      <c r="AA225" s="1322"/>
      <c r="AB225" s="1323"/>
      <c r="AC225" s="1315">
        <v>36738.46</v>
      </c>
      <c r="AD225" s="1317"/>
      <c r="AE225" s="924">
        <v>1</v>
      </c>
      <c r="AF225" s="1315">
        <v>36738.46</v>
      </c>
      <c r="AG225" s="1316"/>
      <c r="AH225" s="1316"/>
      <c r="AI225" s="1317"/>
    </row>
    <row r="226" spans="1:35" ht="14.25" customHeight="1">
      <c r="A226" s="428"/>
      <c r="B226" s="928">
        <v>218</v>
      </c>
      <c r="C226" s="1016" t="s">
        <v>2403</v>
      </c>
      <c r="D226" s="1017"/>
      <c r="E226" s="1017"/>
      <c r="F226" s="1017"/>
      <c r="G226" s="1017"/>
      <c r="H226" s="1017"/>
      <c r="I226" s="1017"/>
      <c r="J226" s="1018"/>
      <c r="K226" s="1318" t="s">
        <v>2390</v>
      </c>
      <c r="L226" s="1319"/>
      <c r="M226" s="1318" t="s">
        <v>2438</v>
      </c>
      <c r="N226" s="1320"/>
      <c r="O226" s="1320"/>
      <c r="P226" s="1320"/>
      <c r="Q226" s="1320"/>
      <c r="R226" s="1320"/>
      <c r="S226" s="1320"/>
      <c r="T226" s="1319"/>
      <c r="U226" s="1315"/>
      <c r="V226" s="1316"/>
      <c r="W226" s="1316"/>
      <c r="X226" s="1316"/>
      <c r="Y226" s="1317"/>
      <c r="Z226" s="1321">
        <v>1</v>
      </c>
      <c r="AA226" s="1322"/>
      <c r="AB226" s="1323"/>
      <c r="AC226" s="1315">
        <v>36738.46</v>
      </c>
      <c r="AD226" s="1317"/>
      <c r="AE226" s="924">
        <v>1</v>
      </c>
      <c r="AF226" s="1315">
        <v>36738.46</v>
      </c>
      <c r="AG226" s="1316"/>
      <c r="AH226" s="1316"/>
      <c r="AI226" s="1317"/>
    </row>
    <row r="227" spans="1:35" ht="14.25" customHeight="1">
      <c r="A227" s="428"/>
      <c r="B227" s="928">
        <v>219</v>
      </c>
      <c r="C227" s="1016" t="s">
        <v>2403</v>
      </c>
      <c r="D227" s="1017"/>
      <c r="E227" s="1017"/>
      <c r="F227" s="1017"/>
      <c r="G227" s="1017"/>
      <c r="H227" s="1017"/>
      <c r="I227" s="1017"/>
      <c r="J227" s="1018"/>
      <c r="K227" s="1318" t="s">
        <v>2390</v>
      </c>
      <c r="L227" s="1319"/>
      <c r="M227" s="1318" t="s">
        <v>2439</v>
      </c>
      <c r="N227" s="1320"/>
      <c r="O227" s="1320"/>
      <c r="P227" s="1320"/>
      <c r="Q227" s="1320"/>
      <c r="R227" s="1320"/>
      <c r="S227" s="1320"/>
      <c r="T227" s="1319"/>
      <c r="U227" s="1315"/>
      <c r="V227" s="1316"/>
      <c r="W227" s="1316"/>
      <c r="X227" s="1316"/>
      <c r="Y227" s="1317"/>
      <c r="Z227" s="1321">
        <v>1</v>
      </c>
      <c r="AA227" s="1322"/>
      <c r="AB227" s="1323"/>
      <c r="AC227" s="1315">
        <v>36738.46</v>
      </c>
      <c r="AD227" s="1317"/>
      <c r="AE227" s="924">
        <v>1</v>
      </c>
      <c r="AF227" s="1315">
        <v>36738.46</v>
      </c>
      <c r="AG227" s="1316"/>
      <c r="AH227" s="1316"/>
      <c r="AI227" s="1317"/>
    </row>
    <row r="228" spans="1:35" ht="14.25" customHeight="1">
      <c r="A228" s="428"/>
      <c r="B228" s="928">
        <v>220</v>
      </c>
      <c r="C228" s="1016" t="s">
        <v>2440</v>
      </c>
      <c r="D228" s="1017"/>
      <c r="E228" s="1017"/>
      <c r="F228" s="1017"/>
      <c r="G228" s="1017"/>
      <c r="H228" s="1017"/>
      <c r="I228" s="1017"/>
      <c r="J228" s="1018"/>
      <c r="K228" s="1318" t="s">
        <v>2390</v>
      </c>
      <c r="L228" s="1319"/>
      <c r="M228" s="1318" t="s">
        <v>2441</v>
      </c>
      <c r="N228" s="1320"/>
      <c r="O228" s="1320"/>
      <c r="P228" s="1320"/>
      <c r="Q228" s="1320"/>
      <c r="R228" s="1320"/>
      <c r="S228" s="1320"/>
      <c r="T228" s="1319"/>
      <c r="U228" s="1315"/>
      <c r="V228" s="1316"/>
      <c r="W228" s="1316"/>
      <c r="X228" s="1316"/>
      <c r="Y228" s="1317"/>
      <c r="Z228" s="1321">
        <v>1</v>
      </c>
      <c r="AA228" s="1322"/>
      <c r="AB228" s="1323"/>
      <c r="AC228" s="1315">
        <v>59400</v>
      </c>
      <c r="AD228" s="1317"/>
      <c r="AE228" s="924">
        <v>1</v>
      </c>
      <c r="AF228" s="1315">
        <v>59400</v>
      </c>
      <c r="AG228" s="1316"/>
      <c r="AH228" s="1316"/>
      <c r="AI228" s="1317"/>
    </row>
    <row r="229" spans="1:35" ht="14.25" customHeight="1">
      <c r="A229" s="428"/>
      <c r="B229" s="928">
        <v>221</v>
      </c>
      <c r="C229" s="1016" t="s">
        <v>2440</v>
      </c>
      <c r="D229" s="1017"/>
      <c r="E229" s="1017"/>
      <c r="F229" s="1017"/>
      <c r="G229" s="1017"/>
      <c r="H229" s="1017"/>
      <c r="I229" s="1017"/>
      <c r="J229" s="1018"/>
      <c r="K229" s="1318" t="s">
        <v>2390</v>
      </c>
      <c r="L229" s="1319"/>
      <c r="M229" s="1318" t="s">
        <v>2442</v>
      </c>
      <c r="N229" s="1320"/>
      <c r="O229" s="1320"/>
      <c r="P229" s="1320"/>
      <c r="Q229" s="1320"/>
      <c r="R229" s="1320"/>
      <c r="S229" s="1320"/>
      <c r="T229" s="1319"/>
      <c r="U229" s="1315"/>
      <c r="V229" s="1316"/>
      <c r="W229" s="1316"/>
      <c r="X229" s="1316"/>
      <c r="Y229" s="1317"/>
      <c r="Z229" s="1321">
        <v>1</v>
      </c>
      <c r="AA229" s="1322"/>
      <c r="AB229" s="1323"/>
      <c r="AC229" s="1315">
        <v>59400</v>
      </c>
      <c r="AD229" s="1317"/>
      <c r="AE229" s="924">
        <v>1</v>
      </c>
      <c r="AF229" s="1315">
        <v>59400</v>
      </c>
      <c r="AG229" s="1316"/>
      <c r="AH229" s="1316"/>
      <c r="AI229" s="1317"/>
    </row>
    <row r="230" spans="1:35" ht="14.25" customHeight="1">
      <c r="A230" s="428"/>
      <c r="B230" s="928">
        <v>222</v>
      </c>
      <c r="C230" s="1016" t="s">
        <v>978</v>
      </c>
      <c r="D230" s="1017"/>
      <c r="E230" s="1017"/>
      <c r="F230" s="1017"/>
      <c r="G230" s="1017"/>
      <c r="H230" s="1017"/>
      <c r="I230" s="1017"/>
      <c r="J230" s="1018"/>
      <c r="K230" s="1318"/>
      <c r="L230" s="1319"/>
      <c r="M230" s="1318" t="s">
        <v>2443</v>
      </c>
      <c r="N230" s="1320"/>
      <c r="O230" s="1320"/>
      <c r="P230" s="1320"/>
      <c r="Q230" s="1320"/>
      <c r="R230" s="1320"/>
      <c r="S230" s="1320"/>
      <c r="T230" s="1319"/>
      <c r="U230" s="1315"/>
      <c r="V230" s="1316"/>
      <c r="W230" s="1316"/>
      <c r="X230" s="1316"/>
      <c r="Y230" s="1317"/>
      <c r="Z230" s="1321">
        <v>1</v>
      </c>
      <c r="AA230" s="1322"/>
      <c r="AB230" s="1323"/>
      <c r="AC230" s="1315">
        <v>47250</v>
      </c>
      <c r="AD230" s="1317"/>
      <c r="AE230" s="924">
        <v>1</v>
      </c>
      <c r="AF230" s="1315">
        <v>47250</v>
      </c>
      <c r="AG230" s="1316"/>
      <c r="AH230" s="1316"/>
      <c r="AI230" s="1317"/>
    </row>
    <row r="231" spans="1:35" ht="14.25" customHeight="1">
      <c r="A231" s="428"/>
      <c r="B231" s="928">
        <v>223</v>
      </c>
      <c r="C231" s="1016" t="s">
        <v>978</v>
      </c>
      <c r="D231" s="1017"/>
      <c r="E231" s="1017"/>
      <c r="F231" s="1017"/>
      <c r="G231" s="1017"/>
      <c r="H231" s="1017"/>
      <c r="I231" s="1017"/>
      <c r="J231" s="1018"/>
      <c r="K231" s="1318"/>
      <c r="L231" s="1319"/>
      <c r="M231" s="1318" t="s">
        <v>2444</v>
      </c>
      <c r="N231" s="1320"/>
      <c r="O231" s="1320"/>
      <c r="P231" s="1320"/>
      <c r="Q231" s="1320"/>
      <c r="R231" s="1320"/>
      <c r="S231" s="1320"/>
      <c r="T231" s="1319"/>
      <c r="U231" s="1315"/>
      <c r="V231" s="1316"/>
      <c r="W231" s="1316"/>
      <c r="X231" s="1316"/>
      <c r="Y231" s="1317"/>
      <c r="Z231" s="1321">
        <v>1</v>
      </c>
      <c r="AA231" s="1322"/>
      <c r="AB231" s="1323"/>
      <c r="AC231" s="1315">
        <v>47250</v>
      </c>
      <c r="AD231" s="1317"/>
      <c r="AE231" s="924">
        <v>1</v>
      </c>
      <c r="AF231" s="1315">
        <v>47250</v>
      </c>
      <c r="AG231" s="1316"/>
      <c r="AH231" s="1316"/>
      <c r="AI231" s="1317"/>
    </row>
    <row r="232" spans="1:35" ht="15" customHeight="1">
      <c r="A232" s="428"/>
      <c r="B232" s="928">
        <v>224</v>
      </c>
      <c r="C232" s="1016" t="s">
        <v>2445</v>
      </c>
      <c r="D232" s="1017"/>
      <c r="E232" s="1017"/>
      <c r="F232" s="1017"/>
      <c r="G232" s="1017"/>
      <c r="H232" s="1017"/>
      <c r="I232" s="1017"/>
      <c r="J232" s="1018"/>
      <c r="K232" s="1318" t="s">
        <v>2164</v>
      </c>
      <c r="L232" s="1319"/>
      <c r="M232" s="1318" t="s">
        <v>2446</v>
      </c>
      <c r="N232" s="1320"/>
      <c r="O232" s="1320"/>
      <c r="P232" s="1320"/>
      <c r="Q232" s="1320"/>
      <c r="R232" s="1320"/>
      <c r="S232" s="1320"/>
      <c r="T232" s="1319"/>
      <c r="U232" s="1315"/>
      <c r="V232" s="1316"/>
      <c r="W232" s="1316"/>
      <c r="X232" s="1316"/>
      <c r="Y232" s="1317"/>
      <c r="Z232" s="1321">
        <v>1</v>
      </c>
      <c r="AA232" s="1322"/>
      <c r="AB232" s="1323"/>
      <c r="AC232" s="1315">
        <v>190000</v>
      </c>
      <c r="AD232" s="1317"/>
      <c r="AE232" s="924">
        <v>1</v>
      </c>
      <c r="AF232" s="1315">
        <v>190000</v>
      </c>
      <c r="AG232" s="1316"/>
      <c r="AH232" s="1316"/>
      <c r="AI232" s="1317"/>
    </row>
    <row r="233" spans="1:35" ht="14.25" customHeight="1">
      <c r="A233" s="428"/>
      <c r="B233" s="928">
        <v>225</v>
      </c>
      <c r="C233" s="1016" t="s">
        <v>2445</v>
      </c>
      <c r="D233" s="1017"/>
      <c r="E233" s="1017"/>
      <c r="F233" s="1017"/>
      <c r="G233" s="1017"/>
      <c r="H233" s="1017"/>
      <c r="I233" s="1017"/>
      <c r="J233" s="1018"/>
      <c r="K233" s="1318" t="s">
        <v>2164</v>
      </c>
      <c r="L233" s="1319"/>
      <c r="M233" s="1318" t="s">
        <v>2447</v>
      </c>
      <c r="N233" s="1320"/>
      <c r="O233" s="1320"/>
      <c r="P233" s="1320"/>
      <c r="Q233" s="1320"/>
      <c r="R233" s="1320"/>
      <c r="S233" s="1320"/>
      <c r="T233" s="1319"/>
      <c r="U233" s="1315"/>
      <c r="V233" s="1316"/>
      <c r="W233" s="1316"/>
      <c r="X233" s="1316"/>
      <c r="Y233" s="1317"/>
      <c r="Z233" s="1321">
        <v>1</v>
      </c>
      <c r="AA233" s="1322"/>
      <c r="AB233" s="1323"/>
      <c r="AC233" s="1315">
        <v>150000</v>
      </c>
      <c r="AD233" s="1317"/>
      <c r="AE233" s="924">
        <v>1</v>
      </c>
      <c r="AF233" s="1315">
        <v>150000</v>
      </c>
      <c r="AG233" s="1316"/>
      <c r="AH233" s="1316"/>
      <c r="AI233" s="1317"/>
    </row>
    <row r="234" spans="1:35" ht="15" customHeight="1">
      <c r="A234" s="428"/>
      <c r="B234" s="928">
        <v>226</v>
      </c>
      <c r="C234" s="1016" t="s">
        <v>2448</v>
      </c>
      <c r="D234" s="1017"/>
      <c r="E234" s="1017"/>
      <c r="F234" s="1017"/>
      <c r="G234" s="1017"/>
      <c r="H234" s="1017"/>
      <c r="I234" s="1017"/>
      <c r="J234" s="1018"/>
      <c r="K234" s="1318" t="s">
        <v>2164</v>
      </c>
      <c r="L234" s="1319"/>
      <c r="M234" s="1318" t="s">
        <v>2449</v>
      </c>
      <c r="N234" s="1320"/>
      <c r="O234" s="1320"/>
      <c r="P234" s="1320"/>
      <c r="Q234" s="1320"/>
      <c r="R234" s="1320"/>
      <c r="S234" s="1320"/>
      <c r="T234" s="1319"/>
      <c r="U234" s="1315"/>
      <c r="V234" s="1316"/>
      <c r="W234" s="1316"/>
      <c r="X234" s="1316"/>
      <c r="Y234" s="1317"/>
      <c r="Z234" s="1321">
        <v>1</v>
      </c>
      <c r="AA234" s="1322"/>
      <c r="AB234" s="1323"/>
      <c r="AC234" s="1315">
        <v>150000</v>
      </c>
      <c r="AD234" s="1317"/>
      <c r="AE234" s="924">
        <v>1</v>
      </c>
      <c r="AF234" s="1315">
        <v>150000</v>
      </c>
      <c r="AG234" s="1316"/>
      <c r="AH234" s="1316"/>
      <c r="AI234" s="1317"/>
    </row>
    <row r="235" spans="1:35" ht="14.25" customHeight="1">
      <c r="A235" s="428"/>
      <c r="B235" s="928">
        <v>227</v>
      </c>
      <c r="C235" s="1016" t="s">
        <v>2212</v>
      </c>
      <c r="D235" s="1017"/>
      <c r="E235" s="1017"/>
      <c r="F235" s="1017"/>
      <c r="G235" s="1017"/>
      <c r="H235" s="1017"/>
      <c r="I235" s="1017"/>
      <c r="J235" s="1018"/>
      <c r="K235" s="1318"/>
      <c r="L235" s="1319"/>
      <c r="M235" s="1318" t="s">
        <v>2450</v>
      </c>
      <c r="N235" s="1320"/>
      <c r="O235" s="1320"/>
      <c r="P235" s="1320"/>
      <c r="Q235" s="1320"/>
      <c r="R235" s="1320"/>
      <c r="S235" s="1320"/>
      <c r="T235" s="1319"/>
      <c r="U235" s="1315"/>
      <c r="V235" s="1316"/>
      <c r="W235" s="1316"/>
      <c r="X235" s="1316"/>
      <c r="Y235" s="1317"/>
      <c r="Z235" s="1321">
        <v>1</v>
      </c>
      <c r="AA235" s="1322"/>
      <c r="AB235" s="1323"/>
      <c r="AC235" s="1315">
        <v>10000</v>
      </c>
      <c r="AD235" s="1317"/>
      <c r="AE235" s="924">
        <v>1</v>
      </c>
      <c r="AF235" s="1315">
        <v>10000</v>
      </c>
      <c r="AG235" s="1316"/>
      <c r="AH235" s="1316"/>
      <c r="AI235" s="1317"/>
    </row>
    <row r="236" spans="1:35" ht="14.25" customHeight="1">
      <c r="A236" s="428"/>
      <c r="B236" s="928">
        <v>228</v>
      </c>
      <c r="C236" s="1016" t="s">
        <v>2214</v>
      </c>
      <c r="D236" s="1017"/>
      <c r="E236" s="1017"/>
      <c r="F236" s="1017"/>
      <c r="G236" s="1017"/>
      <c r="H236" s="1017"/>
      <c r="I236" s="1017"/>
      <c r="J236" s="1018"/>
      <c r="K236" s="1318"/>
      <c r="L236" s="1319"/>
      <c r="M236" s="1318" t="s">
        <v>2451</v>
      </c>
      <c r="N236" s="1320"/>
      <c r="O236" s="1320"/>
      <c r="P236" s="1320"/>
      <c r="Q236" s="1320"/>
      <c r="R236" s="1320"/>
      <c r="S236" s="1320"/>
      <c r="T236" s="1319"/>
      <c r="U236" s="1315"/>
      <c r="V236" s="1316"/>
      <c r="W236" s="1316"/>
      <c r="X236" s="1316"/>
      <c r="Y236" s="1317"/>
      <c r="Z236" s="1321">
        <v>1</v>
      </c>
      <c r="AA236" s="1322"/>
      <c r="AB236" s="1323"/>
      <c r="AC236" s="1315">
        <v>4500</v>
      </c>
      <c r="AD236" s="1317"/>
      <c r="AE236" s="924">
        <v>1</v>
      </c>
      <c r="AF236" s="1315">
        <v>4500</v>
      </c>
      <c r="AG236" s="1316"/>
      <c r="AH236" s="1316"/>
      <c r="AI236" s="1317"/>
    </row>
    <row r="237" spans="1:35" ht="14.25" customHeight="1">
      <c r="A237" s="428"/>
      <c r="B237" s="928">
        <v>229</v>
      </c>
      <c r="C237" s="1016" t="s">
        <v>2068</v>
      </c>
      <c r="D237" s="1017"/>
      <c r="E237" s="1017"/>
      <c r="F237" s="1017"/>
      <c r="G237" s="1017"/>
      <c r="H237" s="1017"/>
      <c r="I237" s="1017"/>
      <c r="J237" s="1018"/>
      <c r="K237" s="1318"/>
      <c r="L237" s="1319"/>
      <c r="M237" s="1318" t="s">
        <v>2452</v>
      </c>
      <c r="N237" s="1320"/>
      <c r="O237" s="1320"/>
      <c r="P237" s="1320"/>
      <c r="Q237" s="1320"/>
      <c r="R237" s="1320"/>
      <c r="S237" s="1320"/>
      <c r="T237" s="1319"/>
      <c r="U237" s="1315"/>
      <c r="V237" s="1316"/>
      <c r="W237" s="1316"/>
      <c r="X237" s="1316"/>
      <c r="Y237" s="1317"/>
      <c r="Z237" s="1321">
        <v>1</v>
      </c>
      <c r="AA237" s="1322"/>
      <c r="AB237" s="1323"/>
      <c r="AC237" s="1315">
        <v>8400</v>
      </c>
      <c r="AD237" s="1317"/>
      <c r="AE237" s="924">
        <v>1</v>
      </c>
      <c r="AF237" s="1315">
        <v>8400</v>
      </c>
      <c r="AG237" s="1316"/>
      <c r="AH237" s="1316"/>
      <c r="AI237" s="1317"/>
    </row>
    <row r="238" spans="1:35" ht="15" customHeight="1">
      <c r="A238" s="428"/>
      <c r="B238" s="928">
        <v>230</v>
      </c>
      <c r="C238" s="1016" t="s">
        <v>2068</v>
      </c>
      <c r="D238" s="1017"/>
      <c r="E238" s="1017"/>
      <c r="F238" s="1017"/>
      <c r="G238" s="1017"/>
      <c r="H238" s="1017"/>
      <c r="I238" s="1017"/>
      <c r="J238" s="1018"/>
      <c r="K238" s="1318" t="s">
        <v>2390</v>
      </c>
      <c r="L238" s="1319"/>
      <c r="M238" s="1318" t="s">
        <v>2453</v>
      </c>
      <c r="N238" s="1320"/>
      <c r="O238" s="1320"/>
      <c r="P238" s="1320"/>
      <c r="Q238" s="1320"/>
      <c r="R238" s="1320"/>
      <c r="S238" s="1320"/>
      <c r="T238" s="1319"/>
      <c r="U238" s="1315"/>
      <c r="V238" s="1316"/>
      <c r="W238" s="1316"/>
      <c r="X238" s="1316"/>
      <c r="Y238" s="1317"/>
      <c r="Z238" s="1321">
        <v>1</v>
      </c>
      <c r="AA238" s="1322"/>
      <c r="AB238" s="1323"/>
      <c r="AC238" s="1315">
        <v>8400</v>
      </c>
      <c r="AD238" s="1317"/>
      <c r="AE238" s="924">
        <v>1</v>
      </c>
      <c r="AF238" s="1315">
        <v>8400</v>
      </c>
      <c r="AG238" s="1316"/>
      <c r="AH238" s="1316"/>
      <c r="AI238" s="1317"/>
    </row>
    <row r="239" spans="1:35" ht="14.25" customHeight="1">
      <c r="A239" s="428"/>
      <c r="B239" s="928">
        <v>231</v>
      </c>
      <c r="C239" s="1016" t="s">
        <v>2454</v>
      </c>
      <c r="D239" s="1017"/>
      <c r="E239" s="1017"/>
      <c r="F239" s="1017"/>
      <c r="G239" s="1017"/>
      <c r="H239" s="1017"/>
      <c r="I239" s="1017"/>
      <c r="J239" s="1018"/>
      <c r="K239" s="1318" t="s">
        <v>2390</v>
      </c>
      <c r="L239" s="1319"/>
      <c r="M239" s="1318" t="s">
        <v>2455</v>
      </c>
      <c r="N239" s="1320"/>
      <c r="O239" s="1320"/>
      <c r="P239" s="1320"/>
      <c r="Q239" s="1320"/>
      <c r="R239" s="1320"/>
      <c r="S239" s="1320"/>
      <c r="T239" s="1319"/>
      <c r="U239" s="1315"/>
      <c r="V239" s="1316"/>
      <c r="W239" s="1316"/>
      <c r="X239" s="1316"/>
      <c r="Y239" s="1317"/>
      <c r="Z239" s="1321">
        <v>1</v>
      </c>
      <c r="AA239" s="1322"/>
      <c r="AB239" s="1323"/>
      <c r="AC239" s="1315">
        <v>10000</v>
      </c>
      <c r="AD239" s="1317"/>
      <c r="AE239" s="924">
        <v>1</v>
      </c>
      <c r="AF239" s="1315">
        <v>10000</v>
      </c>
      <c r="AG239" s="1316"/>
      <c r="AH239" s="1316"/>
      <c r="AI239" s="1317"/>
    </row>
    <row r="240" spans="1:35" ht="14.25" customHeight="1">
      <c r="A240" s="428"/>
      <c r="B240" s="928">
        <v>232</v>
      </c>
      <c r="C240" s="1016" t="s">
        <v>2454</v>
      </c>
      <c r="D240" s="1017"/>
      <c r="E240" s="1017"/>
      <c r="F240" s="1017"/>
      <c r="G240" s="1017"/>
      <c r="H240" s="1017"/>
      <c r="I240" s="1017"/>
      <c r="J240" s="1018"/>
      <c r="K240" s="1318" t="s">
        <v>2390</v>
      </c>
      <c r="L240" s="1319"/>
      <c r="M240" s="1318" t="s">
        <v>2456</v>
      </c>
      <c r="N240" s="1320"/>
      <c r="O240" s="1320"/>
      <c r="P240" s="1320"/>
      <c r="Q240" s="1320"/>
      <c r="R240" s="1320"/>
      <c r="S240" s="1320"/>
      <c r="T240" s="1319"/>
      <c r="U240" s="1315"/>
      <c r="V240" s="1316"/>
      <c r="W240" s="1316"/>
      <c r="X240" s="1316"/>
      <c r="Y240" s="1317"/>
      <c r="Z240" s="1321">
        <v>1</v>
      </c>
      <c r="AA240" s="1322"/>
      <c r="AB240" s="1323"/>
      <c r="AC240" s="1315">
        <v>10000</v>
      </c>
      <c r="AD240" s="1317"/>
      <c r="AE240" s="924">
        <v>1</v>
      </c>
      <c r="AF240" s="1315">
        <v>10000</v>
      </c>
      <c r="AG240" s="1316"/>
      <c r="AH240" s="1316"/>
      <c r="AI240" s="1317"/>
    </row>
    <row r="241" spans="1:35" ht="14.25" customHeight="1">
      <c r="A241" s="428"/>
      <c r="B241" s="928">
        <v>233</v>
      </c>
      <c r="C241" s="1016" t="s">
        <v>2454</v>
      </c>
      <c r="D241" s="1017"/>
      <c r="E241" s="1017"/>
      <c r="F241" s="1017"/>
      <c r="G241" s="1017"/>
      <c r="H241" s="1017"/>
      <c r="I241" s="1017"/>
      <c r="J241" s="1018"/>
      <c r="K241" s="1318" t="s">
        <v>2390</v>
      </c>
      <c r="L241" s="1319"/>
      <c r="M241" s="1318" t="s">
        <v>2457</v>
      </c>
      <c r="N241" s="1320"/>
      <c r="O241" s="1320"/>
      <c r="P241" s="1320"/>
      <c r="Q241" s="1320"/>
      <c r="R241" s="1320"/>
      <c r="S241" s="1320"/>
      <c r="T241" s="1319"/>
      <c r="U241" s="1315"/>
      <c r="V241" s="1316"/>
      <c r="W241" s="1316"/>
      <c r="X241" s="1316"/>
      <c r="Y241" s="1317"/>
      <c r="Z241" s="1321">
        <v>1</v>
      </c>
      <c r="AA241" s="1322"/>
      <c r="AB241" s="1323"/>
      <c r="AC241" s="1315">
        <v>10000</v>
      </c>
      <c r="AD241" s="1317"/>
      <c r="AE241" s="924">
        <v>1</v>
      </c>
      <c r="AF241" s="1315">
        <v>10000</v>
      </c>
      <c r="AG241" s="1316"/>
      <c r="AH241" s="1316"/>
      <c r="AI241" s="1317"/>
    </row>
    <row r="242" spans="1:35" ht="14.25" customHeight="1">
      <c r="A242" s="428"/>
      <c r="B242" s="928">
        <v>234</v>
      </c>
      <c r="C242" s="1016" t="s">
        <v>2454</v>
      </c>
      <c r="D242" s="1017"/>
      <c r="E242" s="1017"/>
      <c r="F242" s="1017"/>
      <c r="G242" s="1017"/>
      <c r="H242" s="1017"/>
      <c r="I242" s="1017"/>
      <c r="J242" s="1018"/>
      <c r="K242" s="1318" t="s">
        <v>2390</v>
      </c>
      <c r="L242" s="1319"/>
      <c r="M242" s="1318" t="s">
        <v>2458</v>
      </c>
      <c r="N242" s="1320"/>
      <c r="O242" s="1320"/>
      <c r="P242" s="1320"/>
      <c r="Q242" s="1320"/>
      <c r="R242" s="1320"/>
      <c r="S242" s="1320"/>
      <c r="T242" s="1319"/>
      <c r="U242" s="1315"/>
      <c r="V242" s="1316"/>
      <c r="W242" s="1316"/>
      <c r="X242" s="1316"/>
      <c r="Y242" s="1317"/>
      <c r="Z242" s="1321">
        <v>1</v>
      </c>
      <c r="AA242" s="1322"/>
      <c r="AB242" s="1323"/>
      <c r="AC242" s="1315">
        <v>10000</v>
      </c>
      <c r="AD242" s="1317"/>
      <c r="AE242" s="924">
        <v>1</v>
      </c>
      <c r="AF242" s="1315">
        <v>10000</v>
      </c>
      <c r="AG242" s="1316"/>
      <c r="AH242" s="1316"/>
      <c r="AI242" s="1317"/>
    </row>
    <row r="243" spans="1:35" ht="14.25" customHeight="1">
      <c r="A243" s="428"/>
      <c r="B243" s="928">
        <v>235</v>
      </c>
      <c r="C243" s="1016" t="s">
        <v>2454</v>
      </c>
      <c r="D243" s="1017"/>
      <c r="E243" s="1017"/>
      <c r="F243" s="1017"/>
      <c r="G243" s="1017"/>
      <c r="H243" s="1017"/>
      <c r="I243" s="1017"/>
      <c r="J243" s="1018"/>
      <c r="K243" s="1318"/>
      <c r="L243" s="1319"/>
      <c r="M243" s="1318" t="s">
        <v>2459</v>
      </c>
      <c r="N243" s="1320"/>
      <c r="O243" s="1320"/>
      <c r="P243" s="1320"/>
      <c r="Q243" s="1320"/>
      <c r="R243" s="1320"/>
      <c r="S243" s="1320"/>
      <c r="T243" s="1319"/>
      <c r="U243" s="1315"/>
      <c r="V243" s="1316"/>
      <c r="W243" s="1316"/>
      <c r="X243" s="1316"/>
      <c r="Y243" s="1317"/>
      <c r="Z243" s="1321">
        <v>1</v>
      </c>
      <c r="AA243" s="1322"/>
      <c r="AB243" s="1323"/>
      <c r="AC243" s="1315">
        <v>10000</v>
      </c>
      <c r="AD243" s="1317"/>
      <c r="AE243" s="924">
        <v>1</v>
      </c>
      <c r="AF243" s="1315">
        <v>10000</v>
      </c>
      <c r="AG243" s="1316"/>
      <c r="AH243" s="1316"/>
      <c r="AI243" s="1317"/>
    </row>
    <row r="244" spans="1:35" ht="14.25" customHeight="1">
      <c r="A244" s="428"/>
      <c r="B244" s="928">
        <v>236</v>
      </c>
      <c r="C244" s="1016" t="s">
        <v>2454</v>
      </c>
      <c r="D244" s="1017"/>
      <c r="E244" s="1017"/>
      <c r="F244" s="1017"/>
      <c r="G244" s="1017"/>
      <c r="H244" s="1017"/>
      <c r="I244" s="1017"/>
      <c r="J244" s="1018"/>
      <c r="K244" s="1318" t="s">
        <v>2390</v>
      </c>
      <c r="L244" s="1319"/>
      <c r="M244" s="1318" t="s">
        <v>2460</v>
      </c>
      <c r="N244" s="1320"/>
      <c r="O244" s="1320"/>
      <c r="P244" s="1320"/>
      <c r="Q244" s="1320"/>
      <c r="R244" s="1320"/>
      <c r="S244" s="1320"/>
      <c r="T244" s="1319"/>
      <c r="U244" s="1315"/>
      <c r="V244" s="1316"/>
      <c r="W244" s="1316"/>
      <c r="X244" s="1316"/>
      <c r="Y244" s="1317"/>
      <c r="Z244" s="1321">
        <v>1</v>
      </c>
      <c r="AA244" s="1322"/>
      <c r="AB244" s="1323"/>
      <c r="AC244" s="1315">
        <v>10000</v>
      </c>
      <c r="AD244" s="1317"/>
      <c r="AE244" s="924">
        <v>1</v>
      </c>
      <c r="AF244" s="1315">
        <v>10000</v>
      </c>
      <c r="AG244" s="1316"/>
      <c r="AH244" s="1316"/>
      <c r="AI244" s="1317"/>
    </row>
    <row r="245" spans="1:35" ht="14.25" customHeight="1">
      <c r="A245" s="428"/>
      <c r="B245" s="928">
        <v>237</v>
      </c>
      <c r="C245" s="1016" t="s">
        <v>2454</v>
      </c>
      <c r="D245" s="1017"/>
      <c r="E245" s="1017"/>
      <c r="F245" s="1017"/>
      <c r="G245" s="1017"/>
      <c r="H245" s="1017"/>
      <c r="I245" s="1017"/>
      <c r="J245" s="1018"/>
      <c r="K245" s="1318"/>
      <c r="L245" s="1319"/>
      <c r="M245" s="1318" t="s">
        <v>2461</v>
      </c>
      <c r="N245" s="1320"/>
      <c r="O245" s="1320"/>
      <c r="P245" s="1320"/>
      <c r="Q245" s="1320"/>
      <c r="R245" s="1320"/>
      <c r="S245" s="1320"/>
      <c r="T245" s="1319"/>
      <c r="U245" s="1315"/>
      <c r="V245" s="1316"/>
      <c r="W245" s="1316"/>
      <c r="X245" s="1316"/>
      <c r="Y245" s="1317"/>
      <c r="Z245" s="1321">
        <v>1</v>
      </c>
      <c r="AA245" s="1322"/>
      <c r="AB245" s="1323"/>
      <c r="AC245" s="1315">
        <v>10000</v>
      </c>
      <c r="AD245" s="1317"/>
      <c r="AE245" s="924">
        <v>1</v>
      </c>
      <c r="AF245" s="1315">
        <v>10000</v>
      </c>
      <c r="AG245" s="1316"/>
      <c r="AH245" s="1316"/>
      <c r="AI245" s="1317"/>
    </row>
    <row r="246" spans="1:35" ht="14.25" customHeight="1">
      <c r="A246" s="428"/>
      <c r="B246" s="928">
        <v>238</v>
      </c>
      <c r="C246" s="1016" t="s">
        <v>2194</v>
      </c>
      <c r="D246" s="1017"/>
      <c r="E246" s="1017"/>
      <c r="F246" s="1017"/>
      <c r="G246" s="1017"/>
      <c r="H246" s="1017"/>
      <c r="I246" s="1017"/>
      <c r="J246" s="1018"/>
      <c r="K246" s="1318"/>
      <c r="L246" s="1319"/>
      <c r="M246" s="1318" t="s">
        <v>2462</v>
      </c>
      <c r="N246" s="1320"/>
      <c r="O246" s="1320"/>
      <c r="P246" s="1320"/>
      <c r="Q246" s="1320"/>
      <c r="R246" s="1320"/>
      <c r="S246" s="1320"/>
      <c r="T246" s="1319"/>
      <c r="U246" s="1315"/>
      <c r="V246" s="1316"/>
      <c r="W246" s="1316"/>
      <c r="X246" s="1316"/>
      <c r="Y246" s="1317"/>
      <c r="Z246" s="1321">
        <v>1</v>
      </c>
      <c r="AA246" s="1322"/>
      <c r="AB246" s="1323"/>
      <c r="AC246" s="1315">
        <v>25200</v>
      </c>
      <c r="AD246" s="1317"/>
      <c r="AE246" s="924">
        <v>1</v>
      </c>
      <c r="AF246" s="1315">
        <v>25200</v>
      </c>
      <c r="AG246" s="1316"/>
      <c r="AH246" s="1316"/>
      <c r="AI246" s="1317"/>
    </row>
    <row r="247" spans="1:35" ht="14.25" customHeight="1">
      <c r="A247" s="428"/>
      <c r="B247" s="928">
        <v>239</v>
      </c>
      <c r="C247" s="1016" t="s">
        <v>2403</v>
      </c>
      <c r="D247" s="1017"/>
      <c r="E247" s="1017"/>
      <c r="F247" s="1017"/>
      <c r="G247" s="1017"/>
      <c r="H247" s="1017"/>
      <c r="I247" s="1017"/>
      <c r="J247" s="1018"/>
      <c r="K247" s="1318" t="s">
        <v>2390</v>
      </c>
      <c r="L247" s="1319"/>
      <c r="M247" s="1318" t="s">
        <v>2463</v>
      </c>
      <c r="N247" s="1320"/>
      <c r="O247" s="1320"/>
      <c r="P247" s="1320"/>
      <c r="Q247" s="1320"/>
      <c r="R247" s="1320"/>
      <c r="S247" s="1320"/>
      <c r="T247" s="1319"/>
      <c r="U247" s="1315"/>
      <c r="V247" s="1316"/>
      <c r="W247" s="1316"/>
      <c r="X247" s="1316"/>
      <c r="Y247" s="1317"/>
      <c r="Z247" s="1321">
        <v>1</v>
      </c>
      <c r="AA247" s="1322"/>
      <c r="AB247" s="1323"/>
      <c r="AC247" s="1315">
        <v>36738.46</v>
      </c>
      <c r="AD247" s="1317"/>
      <c r="AE247" s="924">
        <v>1</v>
      </c>
      <c r="AF247" s="1315">
        <v>36738.46</v>
      </c>
      <c r="AG247" s="1316"/>
      <c r="AH247" s="1316"/>
      <c r="AI247" s="1317"/>
    </row>
    <row r="248" spans="1:35" ht="14.25" customHeight="1">
      <c r="A248" s="428"/>
      <c r="B248" s="928">
        <v>240</v>
      </c>
      <c r="C248" s="1016" t="s">
        <v>2403</v>
      </c>
      <c r="D248" s="1017"/>
      <c r="E248" s="1017"/>
      <c r="F248" s="1017"/>
      <c r="G248" s="1017"/>
      <c r="H248" s="1017"/>
      <c r="I248" s="1017"/>
      <c r="J248" s="1018"/>
      <c r="K248" s="1318" t="s">
        <v>2390</v>
      </c>
      <c r="L248" s="1319"/>
      <c r="M248" s="1318" t="s">
        <v>2464</v>
      </c>
      <c r="N248" s="1320"/>
      <c r="O248" s="1320"/>
      <c r="P248" s="1320"/>
      <c r="Q248" s="1320"/>
      <c r="R248" s="1320"/>
      <c r="S248" s="1320"/>
      <c r="T248" s="1319"/>
      <c r="U248" s="1315"/>
      <c r="V248" s="1316"/>
      <c r="W248" s="1316"/>
      <c r="X248" s="1316"/>
      <c r="Y248" s="1317"/>
      <c r="Z248" s="1321">
        <v>1</v>
      </c>
      <c r="AA248" s="1322"/>
      <c r="AB248" s="1323"/>
      <c r="AC248" s="1315">
        <v>36738.46</v>
      </c>
      <c r="AD248" s="1317"/>
      <c r="AE248" s="924">
        <v>1</v>
      </c>
      <c r="AF248" s="1315">
        <v>36738.46</v>
      </c>
      <c r="AG248" s="1316"/>
      <c r="AH248" s="1316"/>
      <c r="AI248" s="1317"/>
    </row>
    <row r="249" spans="1:35" ht="15" customHeight="1">
      <c r="A249" s="428"/>
      <c r="B249" s="928">
        <v>241</v>
      </c>
      <c r="C249" s="1016" t="s">
        <v>2403</v>
      </c>
      <c r="D249" s="1017"/>
      <c r="E249" s="1017"/>
      <c r="F249" s="1017"/>
      <c r="G249" s="1017"/>
      <c r="H249" s="1017"/>
      <c r="I249" s="1017"/>
      <c r="J249" s="1018"/>
      <c r="K249" s="1318" t="s">
        <v>2390</v>
      </c>
      <c r="L249" s="1319"/>
      <c r="M249" s="1318" t="s">
        <v>2465</v>
      </c>
      <c r="N249" s="1320"/>
      <c r="O249" s="1320"/>
      <c r="P249" s="1320"/>
      <c r="Q249" s="1320"/>
      <c r="R249" s="1320"/>
      <c r="S249" s="1320"/>
      <c r="T249" s="1319"/>
      <c r="U249" s="1315"/>
      <c r="V249" s="1316"/>
      <c r="W249" s="1316"/>
      <c r="X249" s="1316"/>
      <c r="Y249" s="1317"/>
      <c r="Z249" s="1321">
        <v>1</v>
      </c>
      <c r="AA249" s="1322"/>
      <c r="AB249" s="1323"/>
      <c r="AC249" s="1315">
        <v>36738.46</v>
      </c>
      <c r="AD249" s="1317"/>
      <c r="AE249" s="924">
        <v>1</v>
      </c>
      <c r="AF249" s="1315">
        <v>36738.46</v>
      </c>
      <c r="AG249" s="1316"/>
      <c r="AH249" s="1316"/>
      <c r="AI249" s="1317"/>
    </row>
    <row r="250" spans="1:35" ht="14.25" customHeight="1">
      <c r="A250" s="428"/>
      <c r="B250" s="928">
        <v>242</v>
      </c>
      <c r="C250" s="1016" t="s">
        <v>2403</v>
      </c>
      <c r="D250" s="1017"/>
      <c r="E250" s="1017"/>
      <c r="F250" s="1017"/>
      <c r="G250" s="1017"/>
      <c r="H250" s="1017"/>
      <c r="I250" s="1017"/>
      <c r="J250" s="1018"/>
      <c r="K250" s="1318" t="s">
        <v>2390</v>
      </c>
      <c r="L250" s="1319"/>
      <c r="M250" s="1318" t="s">
        <v>2466</v>
      </c>
      <c r="N250" s="1320"/>
      <c r="O250" s="1320"/>
      <c r="P250" s="1320"/>
      <c r="Q250" s="1320"/>
      <c r="R250" s="1320"/>
      <c r="S250" s="1320"/>
      <c r="T250" s="1319"/>
      <c r="U250" s="1315"/>
      <c r="V250" s="1316"/>
      <c r="W250" s="1316"/>
      <c r="X250" s="1316"/>
      <c r="Y250" s="1317"/>
      <c r="Z250" s="1321">
        <v>1</v>
      </c>
      <c r="AA250" s="1322"/>
      <c r="AB250" s="1323"/>
      <c r="AC250" s="1315">
        <v>36738.46</v>
      </c>
      <c r="AD250" s="1317"/>
      <c r="AE250" s="924">
        <v>1</v>
      </c>
      <c r="AF250" s="1315">
        <v>36738.46</v>
      </c>
      <c r="AG250" s="1316"/>
      <c r="AH250" s="1316"/>
      <c r="AI250" s="1317"/>
    </row>
    <row r="251" spans="1:35" ht="14.25" customHeight="1">
      <c r="A251" s="428"/>
      <c r="B251" s="928">
        <v>243</v>
      </c>
      <c r="C251" s="1016" t="s">
        <v>2403</v>
      </c>
      <c r="D251" s="1017"/>
      <c r="E251" s="1017"/>
      <c r="F251" s="1017"/>
      <c r="G251" s="1017"/>
      <c r="H251" s="1017"/>
      <c r="I251" s="1017"/>
      <c r="J251" s="1018"/>
      <c r="K251" s="1318" t="s">
        <v>2390</v>
      </c>
      <c r="L251" s="1319"/>
      <c r="M251" s="1318" t="s">
        <v>2467</v>
      </c>
      <c r="N251" s="1320"/>
      <c r="O251" s="1320"/>
      <c r="P251" s="1320"/>
      <c r="Q251" s="1320"/>
      <c r="R251" s="1320"/>
      <c r="S251" s="1320"/>
      <c r="T251" s="1319"/>
      <c r="U251" s="1315"/>
      <c r="V251" s="1316"/>
      <c r="W251" s="1316"/>
      <c r="X251" s="1316"/>
      <c r="Y251" s="1317"/>
      <c r="Z251" s="1321">
        <v>1</v>
      </c>
      <c r="AA251" s="1322"/>
      <c r="AB251" s="1323"/>
      <c r="AC251" s="1315">
        <v>36738.46</v>
      </c>
      <c r="AD251" s="1317"/>
      <c r="AE251" s="924">
        <v>1</v>
      </c>
      <c r="AF251" s="1315">
        <v>36738.46</v>
      </c>
      <c r="AG251" s="1316"/>
      <c r="AH251" s="1316"/>
      <c r="AI251" s="1317"/>
    </row>
    <row r="252" spans="1:35" ht="14.25" customHeight="1">
      <c r="A252" s="428"/>
      <c r="B252" s="928">
        <v>244</v>
      </c>
      <c r="C252" s="1016" t="s">
        <v>2403</v>
      </c>
      <c r="D252" s="1017"/>
      <c r="E252" s="1017"/>
      <c r="F252" s="1017"/>
      <c r="G252" s="1017"/>
      <c r="H252" s="1017"/>
      <c r="I252" s="1017"/>
      <c r="J252" s="1018"/>
      <c r="K252" s="1318" t="s">
        <v>2390</v>
      </c>
      <c r="L252" s="1319"/>
      <c r="M252" s="1318" t="s">
        <v>2468</v>
      </c>
      <c r="N252" s="1320"/>
      <c r="O252" s="1320"/>
      <c r="P252" s="1320"/>
      <c r="Q252" s="1320"/>
      <c r="R252" s="1320"/>
      <c r="S252" s="1320"/>
      <c r="T252" s="1319"/>
      <c r="U252" s="1315"/>
      <c r="V252" s="1316"/>
      <c r="W252" s="1316"/>
      <c r="X252" s="1316"/>
      <c r="Y252" s="1317"/>
      <c r="Z252" s="1321">
        <v>1</v>
      </c>
      <c r="AA252" s="1322"/>
      <c r="AB252" s="1323"/>
      <c r="AC252" s="1315">
        <v>36738.46</v>
      </c>
      <c r="AD252" s="1317"/>
      <c r="AE252" s="924">
        <v>1</v>
      </c>
      <c r="AF252" s="1315">
        <v>36738.46</v>
      </c>
      <c r="AG252" s="1316"/>
      <c r="AH252" s="1316"/>
      <c r="AI252" s="1317"/>
    </row>
    <row r="253" spans="1:35" ht="14.25" customHeight="1">
      <c r="A253" s="428"/>
      <c r="B253" s="928">
        <v>245</v>
      </c>
      <c r="C253" s="1016" t="s">
        <v>2403</v>
      </c>
      <c r="D253" s="1017"/>
      <c r="E253" s="1017"/>
      <c r="F253" s="1017"/>
      <c r="G253" s="1017"/>
      <c r="H253" s="1017"/>
      <c r="I253" s="1017"/>
      <c r="J253" s="1018"/>
      <c r="K253" s="1318" t="s">
        <v>2390</v>
      </c>
      <c r="L253" s="1319"/>
      <c r="M253" s="1318" t="s">
        <v>2469</v>
      </c>
      <c r="N253" s="1320"/>
      <c r="O253" s="1320"/>
      <c r="P253" s="1320"/>
      <c r="Q253" s="1320"/>
      <c r="R253" s="1320"/>
      <c r="S253" s="1320"/>
      <c r="T253" s="1319"/>
      <c r="U253" s="1315"/>
      <c r="V253" s="1316"/>
      <c r="W253" s="1316"/>
      <c r="X253" s="1316"/>
      <c r="Y253" s="1317"/>
      <c r="Z253" s="1321">
        <v>1</v>
      </c>
      <c r="AA253" s="1322"/>
      <c r="AB253" s="1323"/>
      <c r="AC253" s="1315">
        <v>36738.46</v>
      </c>
      <c r="AD253" s="1317"/>
      <c r="AE253" s="924">
        <v>1</v>
      </c>
      <c r="AF253" s="1315">
        <v>36738.46</v>
      </c>
      <c r="AG253" s="1316"/>
      <c r="AH253" s="1316"/>
      <c r="AI253" s="1317"/>
    </row>
    <row r="254" spans="1:35" ht="14.25" customHeight="1">
      <c r="A254" s="428"/>
      <c r="B254" s="928">
        <v>246</v>
      </c>
      <c r="C254" s="1016" t="s">
        <v>2403</v>
      </c>
      <c r="D254" s="1017"/>
      <c r="E254" s="1017"/>
      <c r="F254" s="1017"/>
      <c r="G254" s="1017"/>
      <c r="H254" s="1017"/>
      <c r="I254" s="1017"/>
      <c r="J254" s="1018"/>
      <c r="K254" s="1318"/>
      <c r="L254" s="1319"/>
      <c r="M254" s="1318" t="s">
        <v>2470</v>
      </c>
      <c r="N254" s="1320"/>
      <c r="O254" s="1320"/>
      <c r="P254" s="1320"/>
      <c r="Q254" s="1320"/>
      <c r="R254" s="1320"/>
      <c r="S254" s="1320"/>
      <c r="T254" s="1319"/>
      <c r="U254" s="1315"/>
      <c r="V254" s="1316"/>
      <c r="W254" s="1316"/>
      <c r="X254" s="1316"/>
      <c r="Y254" s="1317"/>
      <c r="Z254" s="1321">
        <v>1</v>
      </c>
      <c r="AA254" s="1322"/>
      <c r="AB254" s="1323"/>
      <c r="AC254" s="1315">
        <v>36738.46</v>
      </c>
      <c r="AD254" s="1317"/>
      <c r="AE254" s="924">
        <v>1</v>
      </c>
      <c r="AF254" s="1315">
        <v>36738.46</v>
      </c>
      <c r="AG254" s="1316"/>
      <c r="AH254" s="1316"/>
      <c r="AI254" s="1317"/>
    </row>
    <row r="255" spans="1:35" ht="14.25" customHeight="1">
      <c r="A255" s="428"/>
      <c r="B255" s="928">
        <v>247</v>
      </c>
      <c r="C255" s="1016" t="s">
        <v>2403</v>
      </c>
      <c r="D255" s="1017"/>
      <c r="E255" s="1017"/>
      <c r="F255" s="1017"/>
      <c r="G255" s="1017"/>
      <c r="H255" s="1017"/>
      <c r="I255" s="1017"/>
      <c r="J255" s="1018"/>
      <c r="K255" s="1318"/>
      <c r="L255" s="1319"/>
      <c r="M255" s="1318" t="s">
        <v>2471</v>
      </c>
      <c r="N255" s="1320"/>
      <c r="O255" s="1320"/>
      <c r="P255" s="1320"/>
      <c r="Q255" s="1320"/>
      <c r="R255" s="1320"/>
      <c r="S255" s="1320"/>
      <c r="T255" s="1319"/>
      <c r="U255" s="1315"/>
      <c r="V255" s="1316"/>
      <c r="W255" s="1316"/>
      <c r="X255" s="1316"/>
      <c r="Y255" s="1317"/>
      <c r="Z255" s="1321">
        <v>1</v>
      </c>
      <c r="AA255" s="1322"/>
      <c r="AB255" s="1323"/>
      <c r="AC255" s="1315">
        <v>36738.46</v>
      </c>
      <c r="AD255" s="1317"/>
      <c r="AE255" s="924">
        <v>1</v>
      </c>
      <c r="AF255" s="1315">
        <v>36738.46</v>
      </c>
      <c r="AG255" s="1316"/>
      <c r="AH255" s="1316"/>
      <c r="AI255" s="1317"/>
    </row>
    <row r="256" spans="1:35" ht="14.25" customHeight="1">
      <c r="A256" s="428"/>
      <c r="B256" s="928">
        <v>248</v>
      </c>
      <c r="C256" s="1016" t="s">
        <v>2403</v>
      </c>
      <c r="D256" s="1017"/>
      <c r="E256" s="1017"/>
      <c r="F256" s="1017"/>
      <c r="G256" s="1017"/>
      <c r="H256" s="1017"/>
      <c r="I256" s="1017"/>
      <c r="J256" s="1018"/>
      <c r="K256" s="1318"/>
      <c r="L256" s="1319"/>
      <c r="M256" s="1318" t="s">
        <v>2472</v>
      </c>
      <c r="N256" s="1320"/>
      <c r="O256" s="1320"/>
      <c r="P256" s="1320"/>
      <c r="Q256" s="1320"/>
      <c r="R256" s="1320"/>
      <c r="S256" s="1320"/>
      <c r="T256" s="1319"/>
      <c r="U256" s="1315"/>
      <c r="V256" s="1316"/>
      <c r="W256" s="1316"/>
      <c r="X256" s="1316"/>
      <c r="Y256" s="1317"/>
      <c r="Z256" s="1321">
        <v>1</v>
      </c>
      <c r="AA256" s="1322"/>
      <c r="AB256" s="1323"/>
      <c r="AC256" s="1315">
        <v>36738.46</v>
      </c>
      <c r="AD256" s="1317"/>
      <c r="AE256" s="924">
        <v>1</v>
      </c>
      <c r="AF256" s="1315">
        <v>36738.46</v>
      </c>
      <c r="AG256" s="1316"/>
      <c r="AH256" s="1316"/>
      <c r="AI256" s="1317"/>
    </row>
    <row r="257" spans="1:35" ht="14.25" customHeight="1">
      <c r="A257" s="428"/>
      <c r="B257" s="928">
        <v>249</v>
      </c>
      <c r="C257" s="1016" t="s">
        <v>2403</v>
      </c>
      <c r="D257" s="1017"/>
      <c r="E257" s="1017"/>
      <c r="F257" s="1017"/>
      <c r="G257" s="1017"/>
      <c r="H257" s="1017"/>
      <c r="I257" s="1017"/>
      <c r="J257" s="1018"/>
      <c r="K257" s="1318"/>
      <c r="L257" s="1319"/>
      <c r="M257" s="1318" t="s">
        <v>2473</v>
      </c>
      <c r="N257" s="1320"/>
      <c r="O257" s="1320"/>
      <c r="P257" s="1320"/>
      <c r="Q257" s="1320"/>
      <c r="R257" s="1320"/>
      <c r="S257" s="1320"/>
      <c r="T257" s="1319"/>
      <c r="U257" s="1315"/>
      <c r="V257" s="1316"/>
      <c r="W257" s="1316"/>
      <c r="X257" s="1316"/>
      <c r="Y257" s="1317"/>
      <c r="Z257" s="1321">
        <v>1</v>
      </c>
      <c r="AA257" s="1322"/>
      <c r="AB257" s="1323"/>
      <c r="AC257" s="1315">
        <v>36738.46</v>
      </c>
      <c r="AD257" s="1317"/>
      <c r="AE257" s="924">
        <v>1</v>
      </c>
      <c r="AF257" s="1315">
        <v>36738.46</v>
      </c>
      <c r="AG257" s="1316"/>
      <c r="AH257" s="1316"/>
      <c r="AI257" s="1317"/>
    </row>
    <row r="258" spans="1:35" ht="14.25" customHeight="1">
      <c r="A258" s="428"/>
      <c r="B258" s="928">
        <v>250</v>
      </c>
      <c r="C258" s="1016" t="s">
        <v>2403</v>
      </c>
      <c r="D258" s="1017"/>
      <c r="E258" s="1017"/>
      <c r="F258" s="1017"/>
      <c r="G258" s="1017"/>
      <c r="H258" s="1017"/>
      <c r="I258" s="1017"/>
      <c r="J258" s="1018"/>
      <c r="K258" s="1318" t="s">
        <v>2390</v>
      </c>
      <c r="L258" s="1319"/>
      <c r="M258" s="1318" t="s">
        <v>2474</v>
      </c>
      <c r="N258" s="1320"/>
      <c r="O258" s="1320"/>
      <c r="P258" s="1320"/>
      <c r="Q258" s="1320"/>
      <c r="R258" s="1320"/>
      <c r="S258" s="1320"/>
      <c r="T258" s="1319"/>
      <c r="U258" s="1315"/>
      <c r="V258" s="1316"/>
      <c r="W258" s="1316"/>
      <c r="X258" s="1316"/>
      <c r="Y258" s="1317"/>
      <c r="Z258" s="1321">
        <v>1</v>
      </c>
      <c r="AA258" s="1322"/>
      <c r="AB258" s="1323"/>
      <c r="AC258" s="1315">
        <v>36738.46</v>
      </c>
      <c r="AD258" s="1317"/>
      <c r="AE258" s="924">
        <v>1</v>
      </c>
      <c r="AF258" s="1315">
        <v>36738.46</v>
      </c>
      <c r="AG258" s="1316"/>
      <c r="AH258" s="1316"/>
      <c r="AI258" s="1317"/>
    </row>
    <row r="259" spans="1:35" ht="15" customHeight="1">
      <c r="A259" s="428"/>
      <c r="B259" s="928">
        <v>251</v>
      </c>
      <c r="C259" s="1016" t="s">
        <v>2403</v>
      </c>
      <c r="D259" s="1017"/>
      <c r="E259" s="1017"/>
      <c r="F259" s="1017"/>
      <c r="G259" s="1017"/>
      <c r="H259" s="1017"/>
      <c r="I259" s="1017"/>
      <c r="J259" s="1018"/>
      <c r="K259" s="1318" t="s">
        <v>2390</v>
      </c>
      <c r="L259" s="1319"/>
      <c r="M259" s="1318" t="s">
        <v>2475</v>
      </c>
      <c r="N259" s="1320"/>
      <c r="O259" s="1320"/>
      <c r="P259" s="1320"/>
      <c r="Q259" s="1320"/>
      <c r="R259" s="1320"/>
      <c r="S259" s="1320"/>
      <c r="T259" s="1319"/>
      <c r="U259" s="1315"/>
      <c r="V259" s="1316"/>
      <c r="W259" s="1316"/>
      <c r="X259" s="1316"/>
      <c r="Y259" s="1317"/>
      <c r="Z259" s="1321">
        <v>1</v>
      </c>
      <c r="AA259" s="1322"/>
      <c r="AB259" s="1323"/>
      <c r="AC259" s="1315">
        <v>36738.46</v>
      </c>
      <c r="AD259" s="1317"/>
      <c r="AE259" s="924">
        <v>1</v>
      </c>
      <c r="AF259" s="1315">
        <v>36738.46</v>
      </c>
      <c r="AG259" s="1316"/>
      <c r="AH259" s="1316"/>
      <c r="AI259" s="1317"/>
    </row>
    <row r="260" spans="1:35" ht="14.25" customHeight="1">
      <c r="A260" s="428"/>
      <c r="B260" s="928">
        <v>252</v>
      </c>
      <c r="C260" s="1016" t="s">
        <v>2403</v>
      </c>
      <c r="D260" s="1017"/>
      <c r="E260" s="1017"/>
      <c r="F260" s="1017"/>
      <c r="G260" s="1017"/>
      <c r="H260" s="1017"/>
      <c r="I260" s="1017"/>
      <c r="J260" s="1018"/>
      <c r="K260" s="1318" t="s">
        <v>2390</v>
      </c>
      <c r="L260" s="1319"/>
      <c r="M260" s="1318" t="s">
        <v>2476</v>
      </c>
      <c r="N260" s="1320"/>
      <c r="O260" s="1320"/>
      <c r="P260" s="1320"/>
      <c r="Q260" s="1320"/>
      <c r="R260" s="1320"/>
      <c r="S260" s="1320"/>
      <c r="T260" s="1319"/>
      <c r="U260" s="1315"/>
      <c r="V260" s="1316"/>
      <c r="W260" s="1316"/>
      <c r="X260" s="1316"/>
      <c r="Y260" s="1317"/>
      <c r="Z260" s="1321">
        <v>1</v>
      </c>
      <c r="AA260" s="1322"/>
      <c r="AB260" s="1323"/>
      <c r="AC260" s="1315">
        <v>36738.46</v>
      </c>
      <c r="AD260" s="1317"/>
      <c r="AE260" s="924">
        <v>1</v>
      </c>
      <c r="AF260" s="1315">
        <v>36738.46</v>
      </c>
      <c r="AG260" s="1316"/>
      <c r="AH260" s="1316"/>
      <c r="AI260" s="1317"/>
    </row>
    <row r="261" spans="1:35" ht="14.25" customHeight="1">
      <c r="A261" s="428"/>
      <c r="B261" s="928">
        <v>253</v>
      </c>
      <c r="C261" s="1016" t="s">
        <v>2403</v>
      </c>
      <c r="D261" s="1017"/>
      <c r="E261" s="1017"/>
      <c r="F261" s="1017"/>
      <c r="G261" s="1017"/>
      <c r="H261" s="1017"/>
      <c r="I261" s="1017"/>
      <c r="J261" s="1018"/>
      <c r="K261" s="1318" t="s">
        <v>2390</v>
      </c>
      <c r="L261" s="1319"/>
      <c r="M261" s="1318" t="s">
        <v>2477</v>
      </c>
      <c r="N261" s="1320"/>
      <c r="O261" s="1320"/>
      <c r="P261" s="1320"/>
      <c r="Q261" s="1320"/>
      <c r="R261" s="1320"/>
      <c r="S261" s="1320"/>
      <c r="T261" s="1319"/>
      <c r="U261" s="1315"/>
      <c r="V261" s="1316"/>
      <c r="W261" s="1316"/>
      <c r="X261" s="1316"/>
      <c r="Y261" s="1317"/>
      <c r="Z261" s="1321">
        <v>1</v>
      </c>
      <c r="AA261" s="1322"/>
      <c r="AB261" s="1323"/>
      <c r="AC261" s="1315">
        <v>36738.46</v>
      </c>
      <c r="AD261" s="1317"/>
      <c r="AE261" s="924">
        <v>1</v>
      </c>
      <c r="AF261" s="1315">
        <v>36738.46</v>
      </c>
      <c r="AG261" s="1316"/>
      <c r="AH261" s="1316"/>
      <c r="AI261" s="1317"/>
    </row>
    <row r="262" spans="1:35" ht="14.25" customHeight="1">
      <c r="A262" s="428"/>
      <c r="B262" s="928">
        <v>254</v>
      </c>
      <c r="C262" s="1016" t="s">
        <v>2403</v>
      </c>
      <c r="D262" s="1017"/>
      <c r="E262" s="1017"/>
      <c r="F262" s="1017"/>
      <c r="G262" s="1017"/>
      <c r="H262" s="1017"/>
      <c r="I262" s="1017"/>
      <c r="J262" s="1018"/>
      <c r="K262" s="1318" t="s">
        <v>2390</v>
      </c>
      <c r="L262" s="1319"/>
      <c r="M262" s="1318" t="s">
        <v>2478</v>
      </c>
      <c r="N262" s="1320"/>
      <c r="O262" s="1320"/>
      <c r="P262" s="1320"/>
      <c r="Q262" s="1320"/>
      <c r="R262" s="1320"/>
      <c r="S262" s="1320"/>
      <c r="T262" s="1319"/>
      <c r="U262" s="1315"/>
      <c r="V262" s="1316"/>
      <c r="W262" s="1316"/>
      <c r="X262" s="1316"/>
      <c r="Y262" s="1317"/>
      <c r="Z262" s="1321">
        <v>1</v>
      </c>
      <c r="AA262" s="1322"/>
      <c r="AB262" s="1323"/>
      <c r="AC262" s="1315">
        <v>36738.46</v>
      </c>
      <c r="AD262" s="1317"/>
      <c r="AE262" s="924">
        <v>1</v>
      </c>
      <c r="AF262" s="1315">
        <v>36738.46</v>
      </c>
      <c r="AG262" s="1316"/>
      <c r="AH262" s="1316"/>
      <c r="AI262" s="1317"/>
    </row>
    <row r="263" spans="1:35" ht="14.25" customHeight="1">
      <c r="A263" s="428"/>
      <c r="B263" s="928">
        <v>255</v>
      </c>
      <c r="C263" s="1016" t="s">
        <v>2403</v>
      </c>
      <c r="D263" s="1017"/>
      <c r="E263" s="1017"/>
      <c r="F263" s="1017"/>
      <c r="G263" s="1017"/>
      <c r="H263" s="1017"/>
      <c r="I263" s="1017"/>
      <c r="J263" s="1018"/>
      <c r="K263" s="1318" t="s">
        <v>2390</v>
      </c>
      <c r="L263" s="1319"/>
      <c r="M263" s="1318" t="s">
        <v>2479</v>
      </c>
      <c r="N263" s="1320"/>
      <c r="O263" s="1320"/>
      <c r="P263" s="1320"/>
      <c r="Q263" s="1320"/>
      <c r="R263" s="1320"/>
      <c r="S263" s="1320"/>
      <c r="T263" s="1319"/>
      <c r="U263" s="1315"/>
      <c r="V263" s="1316"/>
      <c r="W263" s="1316"/>
      <c r="X263" s="1316"/>
      <c r="Y263" s="1317"/>
      <c r="Z263" s="1321">
        <v>1</v>
      </c>
      <c r="AA263" s="1322"/>
      <c r="AB263" s="1323"/>
      <c r="AC263" s="1315">
        <v>36738.46</v>
      </c>
      <c r="AD263" s="1317"/>
      <c r="AE263" s="924">
        <v>1</v>
      </c>
      <c r="AF263" s="1315">
        <v>36738.46</v>
      </c>
      <c r="AG263" s="1316"/>
      <c r="AH263" s="1316"/>
      <c r="AI263" s="1317"/>
    </row>
    <row r="264" spans="1:35" ht="14.25" customHeight="1">
      <c r="A264" s="428"/>
      <c r="B264" s="928">
        <v>256</v>
      </c>
      <c r="C264" s="1016" t="s">
        <v>2403</v>
      </c>
      <c r="D264" s="1017"/>
      <c r="E264" s="1017"/>
      <c r="F264" s="1017"/>
      <c r="G264" s="1017"/>
      <c r="H264" s="1017"/>
      <c r="I264" s="1017"/>
      <c r="J264" s="1018"/>
      <c r="K264" s="1318" t="s">
        <v>2390</v>
      </c>
      <c r="L264" s="1319"/>
      <c r="M264" s="1318" t="s">
        <v>2480</v>
      </c>
      <c r="N264" s="1320"/>
      <c r="O264" s="1320"/>
      <c r="P264" s="1320"/>
      <c r="Q264" s="1320"/>
      <c r="R264" s="1320"/>
      <c r="S264" s="1320"/>
      <c r="T264" s="1319"/>
      <c r="U264" s="1315"/>
      <c r="V264" s="1316"/>
      <c r="W264" s="1316"/>
      <c r="X264" s="1316"/>
      <c r="Y264" s="1317"/>
      <c r="Z264" s="1321">
        <v>1</v>
      </c>
      <c r="AA264" s="1322"/>
      <c r="AB264" s="1323"/>
      <c r="AC264" s="1315">
        <v>36738.46</v>
      </c>
      <c r="AD264" s="1317"/>
      <c r="AE264" s="924">
        <v>1</v>
      </c>
      <c r="AF264" s="1315">
        <v>36738.46</v>
      </c>
      <c r="AG264" s="1316"/>
      <c r="AH264" s="1316"/>
      <c r="AI264" s="1317"/>
    </row>
    <row r="265" spans="1:35" ht="14.25" customHeight="1">
      <c r="A265" s="428"/>
      <c r="B265" s="928">
        <v>257</v>
      </c>
      <c r="C265" s="1016" t="s">
        <v>2403</v>
      </c>
      <c r="D265" s="1017"/>
      <c r="E265" s="1017"/>
      <c r="F265" s="1017"/>
      <c r="G265" s="1017"/>
      <c r="H265" s="1017"/>
      <c r="I265" s="1017"/>
      <c r="J265" s="1018"/>
      <c r="K265" s="1318" t="s">
        <v>2390</v>
      </c>
      <c r="L265" s="1319"/>
      <c r="M265" s="1318" t="s">
        <v>2481</v>
      </c>
      <c r="N265" s="1320"/>
      <c r="O265" s="1320"/>
      <c r="P265" s="1320"/>
      <c r="Q265" s="1320"/>
      <c r="R265" s="1320"/>
      <c r="S265" s="1320"/>
      <c r="T265" s="1319"/>
      <c r="U265" s="1315"/>
      <c r="V265" s="1316"/>
      <c r="W265" s="1316"/>
      <c r="X265" s="1316"/>
      <c r="Y265" s="1317"/>
      <c r="Z265" s="1321">
        <v>1</v>
      </c>
      <c r="AA265" s="1322"/>
      <c r="AB265" s="1323"/>
      <c r="AC265" s="1315">
        <v>36738.46</v>
      </c>
      <c r="AD265" s="1317"/>
      <c r="AE265" s="924">
        <v>1</v>
      </c>
      <c r="AF265" s="1315">
        <v>36738.46</v>
      </c>
      <c r="AG265" s="1316"/>
      <c r="AH265" s="1316"/>
      <c r="AI265" s="1317"/>
    </row>
    <row r="266" spans="1:35" ht="14.25" customHeight="1">
      <c r="A266" s="428"/>
      <c r="B266" s="928">
        <v>258</v>
      </c>
      <c r="C266" s="1016" t="s">
        <v>2403</v>
      </c>
      <c r="D266" s="1017"/>
      <c r="E266" s="1017"/>
      <c r="F266" s="1017"/>
      <c r="G266" s="1017"/>
      <c r="H266" s="1017"/>
      <c r="I266" s="1017"/>
      <c r="J266" s="1018"/>
      <c r="K266" s="1318" t="s">
        <v>2390</v>
      </c>
      <c r="L266" s="1319"/>
      <c r="M266" s="1318" t="s">
        <v>2482</v>
      </c>
      <c r="N266" s="1320"/>
      <c r="O266" s="1320"/>
      <c r="P266" s="1320"/>
      <c r="Q266" s="1320"/>
      <c r="R266" s="1320"/>
      <c r="S266" s="1320"/>
      <c r="T266" s="1319"/>
      <c r="U266" s="1315"/>
      <c r="V266" s="1316"/>
      <c r="W266" s="1316"/>
      <c r="X266" s="1316"/>
      <c r="Y266" s="1317"/>
      <c r="Z266" s="1321">
        <v>1</v>
      </c>
      <c r="AA266" s="1322"/>
      <c r="AB266" s="1323"/>
      <c r="AC266" s="1315">
        <v>36738.46</v>
      </c>
      <c r="AD266" s="1317"/>
      <c r="AE266" s="924">
        <v>1</v>
      </c>
      <c r="AF266" s="1315">
        <v>36738.46</v>
      </c>
      <c r="AG266" s="1316"/>
      <c r="AH266" s="1316"/>
      <c r="AI266" s="1317"/>
    </row>
    <row r="267" spans="1:35" ht="14.25" customHeight="1">
      <c r="A267" s="428"/>
      <c r="B267" s="928">
        <v>259</v>
      </c>
      <c r="C267" s="1016" t="s">
        <v>2403</v>
      </c>
      <c r="D267" s="1017"/>
      <c r="E267" s="1017"/>
      <c r="F267" s="1017"/>
      <c r="G267" s="1017"/>
      <c r="H267" s="1017"/>
      <c r="I267" s="1017"/>
      <c r="J267" s="1018"/>
      <c r="K267" s="1318" t="s">
        <v>2390</v>
      </c>
      <c r="L267" s="1319"/>
      <c r="M267" s="1318" t="s">
        <v>2483</v>
      </c>
      <c r="N267" s="1320"/>
      <c r="O267" s="1320"/>
      <c r="P267" s="1320"/>
      <c r="Q267" s="1320"/>
      <c r="R267" s="1320"/>
      <c r="S267" s="1320"/>
      <c r="T267" s="1319"/>
      <c r="U267" s="1315"/>
      <c r="V267" s="1316"/>
      <c r="W267" s="1316"/>
      <c r="X267" s="1316"/>
      <c r="Y267" s="1317"/>
      <c r="Z267" s="1321">
        <v>1</v>
      </c>
      <c r="AA267" s="1322"/>
      <c r="AB267" s="1323"/>
      <c r="AC267" s="1315">
        <v>36738.46</v>
      </c>
      <c r="AD267" s="1317"/>
      <c r="AE267" s="924">
        <v>1</v>
      </c>
      <c r="AF267" s="1315">
        <v>36738.46</v>
      </c>
      <c r="AG267" s="1316"/>
      <c r="AH267" s="1316"/>
      <c r="AI267" s="1317"/>
    </row>
    <row r="268" spans="1:35" ht="14.25" customHeight="1">
      <c r="A268" s="428"/>
      <c r="B268" s="928">
        <v>260</v>
      </c>
      <c r="C268" s="1016" t="s">
        <v>2403</v>
      </c>
      <c r="D268" s="1017"/>
      <c r="E268" s="1017"/>
      <c r="F268" s="1017"/>
      <c r="G268" s="1017"/>
      <c r="H268" s="1017"/>
      <c r="I268" s="1017"/>
      <c r="J268" s="1018"/>
      <c r="K268" s="1318" t="s">
        <v>2390</v>
      </c>
      <c r="L268" s="1319"/>
      <c r="M268" s="1318" t="s">
        <v>2484</v>
      </c>
      <c r="N268" s="1320"/>
      <c r="O268" s="1320"/>
      <c r="P268" s="1320"/>
      <c r="Q268" s="1320"/>
      <c r="R268" s="1320"/>
      <c r="S268" s="1320"/>
      <c r="T268" s="1319"/>
      <c r="U268" s="1315"/>
      <c r="V268" s="1316"/>
      <c r="W268" s="1316"/>
      <c r="X268" s="1316"/>
      <c r="Y268" s="1317"/>
      <c r="Z268" s="1321">
        <v>1</v>
      </c>
      <c r="AA268" s="1322"/>
      <c r="AB268" s="1323"/>
      <c r="AC268" s="1315">
        <v>36738.46</v>
      </c>
      <c r="AD268" s="1317"/>
      <c r="AE268" s="924">
        <v>1</v>
      </c>
      <c r="AF268" s="1315">
        <v>36738.46</v>
      </c>
      <c r="AG268" s="1316"/>
      <c r="AH268" s="1316"/>
      <c r="AI268" s="1317"/>
    </row>
    <row r="269" spans="1:35" ht="14.25" customHeight="1">
      <c r="A269" s="428"/>
      <c r="B269" s="928">
        <v>261</v>
      </c>
      <c r="C269" s="1016" t="s">
        <v>2403</v>
      </c>
      <c r="D269" s="1017"/>
      <c r="E269" s="1017"/>
      <c r="F269" s="1017"/>
      <c r="G269" s="1017"/>
      <c r="H269" s="1017"/>
      <c r="I269" s="1017"/>
      <c r="J269" s="1018"/>
      <c r="K269" s="1318" t="s">
        <v>2390</v>
      </c>
      <c r="L269" s="1319"/>
      <c r="M269" s="1318" t="s">
        <v>2485</v>
      </c>
      <c r="N269" s="1320"/>
      <c r="O269" s="1320"/>
      <c r="P269" s="1320"/>
      <c r="Q269" s="1320"/>
      <c r="R269" s="1320"/>
      <c r="S269" s="1320"/>
      <c r="T269" s="1319"/>
      <c r="U269" s="1315"/>
      <c r="V269" s="1316"/>
      <c r="W269" s="1316"/>
      <c r="X269" s="1316"/>
      <c r="Y269" s="1317"/>
      <c r="Z269" s="1321">
        <v>1</v>
      </c>
      <c r="AA269" s="1322"/>
      <c r="AB269" s="1323"/>
      <c r="AC269" s="1315">
        <v>36738.46</v>
      </c>
      <c r="AD269" s="1317"/>
      <c r="AE269" s="924">
        <v>1</v>
      </c>
      <c r="AF269" s="1315">
        <v>36738.46</v>
      </c>
      <c r="AG269" s="1316"/>
      <c r="AH269" s="1316"/>
      <c r="AI269" s="1317"/>
    </row>
    <row r="270" spans="1:35" ht="15" customHeight="1">
      <c r="A270" s="428"/>
      <c r="B270" s="928">
        <v>262</v>
      </c>
      <c r="C270" s="1016" t="s">
        <v>2403</v>
      </c>
      <c r="D270" s="1017"/>
      <c r="E270" s="1017"/>
      <c r="F270" s="1017"/>
      <c r="G270" s="1017"/>
      <c r="H270" s="1017"/>
      <c r="I270" s="1017"/>
      <c r="J270" s="1018"/>
      <c r="K270" s="1318"/>
      <c r="L270" s="1319"/>
      <c r="M270" s="1318" t="s">
        <v>2486</v>
      </c>
      <c r="N270" s="1320"/>
      <c r="O270" s="1320"/>
      <c r="P270" s="1320"/>
      <c r="Q270" s="1320"/>
      <c r="R270" s="1320"/>
      <c r="S270" s="1320"/>
      <c r="T270" s="1319"/>
      <c r="U270" s="1315"/>
      <c r="V270" s="1316"/>
      <c r="W270" s="1316"/>
      <c r="X270" s="1316"/>
      <c r="Y270" s="1317"/>
      <c r="Z270" s="1321">
        <v>1</v>
      </c>
      <c r="AA270" s="1322"/>
      <c r="AB270" s="1323"/>
      <c r="AC270" s="1315">
        <v>36738.46</v>
      </c>
      <c r="AD270" s="1317"/>
      <c r="AE270" s="924">
        <v>1</v>
      </c>
      <c r="AF270" s="1315">
        <v>36738.46</v>
      </c>
      <c r="AG270" s="1316"/>
      <c r="AH270" s="1316"/>
      <c r="AI270" s="1317"/>
    </row>
    <row r="271" spans="1:35" ht="14.25" customHeight="1">
      <c r="A271" s="428"/>
      <c r="B271" s="928">
        <v>263</v>
      </c>
      <c r="C271" s="1016" t="s">
        <v>2403</v>
      </c>
      <c r="D271" s="1017"/>
      <c r="E271" s="1017"/>
      <c r="F271" s="1017"/>
      <c r="G271" s="1017"/>
      <c r="H271" s="1017"/>
      <c r="I271" s="1017"/>
      <c r="J271" s="1018"/>
      <c r="K271" s="1318"/>
      <c r="L271" s="1319"/>
      <c r="M271" s="1318" t="s">
        <v>2487</v>
      </c>
      <c r="N271" s="1320"/>
      <c r="O271" s="1320"/>
      <c r="P271" s="1320"/>
      <c r="Q271" s="1320"/>
      <c r="R271" s="1320"/>
      <c r="S271" s="1320"/>
      <c r="T271" s="1319"/>
      <c r="U271" s="1315"/>
      <c r="V271" s="1316"/>
      <c r="W271" s="1316"/>
      <c r="X271" s="1316"/>
      <c r="Y271" s="1317"/>
      <c r="Z271" s="1321">
        <v>1</v>
      </c>
      <c r="AA271" s="1322"/>
      <c r="AB271" s="1323"/>
      <c r="AC271" s="1315">
        <v>36738.46</v>
      </c>
      <c r="AD271" s="1317"/>
      <c r="AE271" s="924">
        <v>1</v>
      </c>
      <c r="AF271" s="1315">
        <v>36738.46</v>
      </c>
      <c r="AG271" s="1316"/>
      <c r="AH271" s="1316"/>
      <c r="AI271" s="1317"/>
    </row>
    <row r="272" spans="1:35" ht="14.25" customHeight="1">
      <c r="A272" s="428"/>
      <c r="B272" s="928">
        <v>264</v>
      </c>
      <c r="C272" s="1016" t="s">
        <v>2488</v>
      </c>
      <c r="D272" s="1017"/>
      <c r="E272" s="1017"/>
      <c r="F272" s="1017"/>
      <c r="G272" s="1017"/>
      <c r="H272" s="1017"/>
      <c r="I272" s="1017"/>
      <c r="J272" s="1018"/>
      <c r="K272" s="1318" t="s">
        <v>2390</v>
      </c>
      <c r="L272" s="1319"/>
      <c r="M272" s="1318" t="s">
        <v>2489</v>
      </c>
      <c r="N272" s="1320"/>
      <c r="O272" s="1320"/>
      <c r="P272" s="1320"/>
      <c r="Q272" s="1320"/>
      <c r="R272" s="1320"/>
      <c r="S272" s="1320"/>
      <c r="T272" s="1319"/>
      <c r="U272" s="1315"/>
      <c r="V272" s="1316"/>
      <c r="W272" s="1316"/>
      <c r="X272" s="1316"/>
      <c r="Y272" s="1317"/>
      <c r="Z272" s="1321">
        <v>1</v>
      </c>
      <c r="AA272" s="1322"/>
      <c r="AB272" s="1323"/>
      <c r="AC272" s="1315">
        <v>3600</v>
      </c>
      <c r="AD272" s="1317"/>
      <c r="AE272" s="924">
        <v>1</v>
      </c>
      <c r="AF272" s="1315">
        <v>3600</v>
      </c>
      <c r="AG272" s="1316"/>
      <c r="AH272" s="1316"/>
      <c r="AI272" s="1317"/>
    </row>
    <row r="273" spans="1:35" ht="14.25" customHeight="1">
      <c r="A273" s="428"/>
      <c r="B273" s="928">
        <v>265</v>
      </c>
      <c r="C273" s="1016" t="s">
        <v>2488</v>
      </c>
      <c r="D273" s="1017"/>
      <c r="E273" s="1017"/>
      <c r="F273" s="1017"/>
      <c r="G273" s="1017"/>
      <c r="H273" s="1017"/>
      <c r="I273" s="1017"/>
      <c r="J273" s="1018"/>
      <c r="K273" s="1318" t="s">
        <v>2390</v>
      </c>
      <c r="L273" s="1319"/>
      <c r="M273" s="1318" t="s">
        <v>2490</v>
      </c>
      <c r="N273" s="1320"/>
      <c r="O273" s="1320"/>
      <c r="P273" s="1320"/>
      <c r="Q273" s="1320"/>
      <c r="R273" s="1320"/>
      <c r="S273" s="1320"/>
      <c r="T273" s="1319"/>
      <c r="U273" s="1315"/>
      <c r="V273" s="1316"/>
      <c r="W273" s="1316"/>
      <c r="X273" s="1316"/>
      <c r="Y273" s="1317"/>
      <c r="Z273" s="1321">
        <v>1</v>
      </c>
      <c r="AA273" s="1322"/>
      <c r="AB273" s="1323"/>
      <c r="AC273" s="1315">
        <v>3600</v>
      </c>
      <c r="AD273" s="1317"/>
      <c r="AE273" s="924">
        <v>1</v>
      </c>
      <c r="AF273" s="1315">
        <v>3600</v>
      </c>
      <c r="AG273" s="1316"/>
      <c r="AH273" s="1316"/>
      <c r="AI273" s="1317"/>
    </row>
    <row r="274" spans="1:35" ht="14.25" customHeight="1">
      <c r="A274" s="428"/>
      <c r="B274" s="928">
        <v>266</v>
      </c>
      <c r="C274" s="1016" t="s">
        <v>2488</v>
      </c>
      <c r="D274" s="1017"/>
      <c r="E274" s="1017"/>
      <c r="F274" s="1017"/>
      <c r="G274" s="1017"/>
      <c r="H274" s="1017"/>
      <c r="I274" s="1017"/>
      <c r="J274" s="1018"/>
      <c r="K274" s="1318" t="s">
        <v>2390</v>
      </c>
      <c r="L274" s="1319"/>
      <c r="M274" s="1318" t="s">
        <v>2491</v>
      </c>
      <c r="N274" s="1320"/>
      <c r="O274" s="1320"/>
      <c r="P274" s="1320"/>
      <c r="Q274" s="1320"/>
      <c r="R274" s="1320"/>
      <c r="S274" s="1320"/>
      <c r="T274" s="1319"/>
      <c r="U274" s="1315"/>
      <c r="V274" s="1316"/>
      <c r="W274" s="1316"/>
      <c r="X274" s="1316"/>
      <c r="Y274" s="1317"/>
      <c r="Z274" s="1321">
        <v>1</v>
      </c>
      <c r="AA274" s="1322"/>
      <c r="AB274" s="1323"/>
      <c r="AC274" s="1315">
        <v>3600</v>
      </c>
      <c r="AD274" s="1317"/>
      <c r="AE274" s="924">
        <v>1</v>
      </c>
      <c r="AF274" s="1315">
        <v>3600</v>
      </c>
      <c r="AG274" s="1316"/>
      <c r="AH274" s="1316"/>
      <c r="AI274" s="1317"/>
    </row>
    <row r="275" spans="1:35" ht="14.25" customHeight="1">
      <c r="A275" s="428"/>
      <c r="B275" s="928">
        <v>267</v>
      </c>
      <c r="C275" s="1016" t="s">
        <v>2488</v>
      </c>
      <c r="D275" s="1017"/>
      <c r="E275" s="1017"/>
      <c r="F275" s="1017"/>
      <c r="G275" s="1017"/>
      <c r="H275" s="1017"/>
      <c r="I275" s="1017"/>
      <c r="J275" s="1018"/>
      <c r="K275" s="1318" t="s">
        <v>2390</v>
      </c>
      <c r="L275" s="1319"/>
      <c r="M275" s="1318" t="s">
        <v>2492</v>
      </c>
      <c r="N275" s="1320"/>
      <c r="O275" s="1320"/>
      <c r="P275" s="1320"/>
      <c r="Q275" s="1320"/>
      <c r="R275" s="1320"/>
      <c r="S275" s="1320"/>
      <c r="T275" s="1319"/>
      <c r="U275" s="1315"/>
      <c r="V275" s="1316"/>
      <c r="W275" s="1316"/>
      <c r="X275" s="1316"/>
      <c r="Y275" s="1317"/>
      <c r="Z275" s="1321">
        <v>1</v>
      </c>
      <c r="AA275" s="1322"/>
      <c r="AB275" s="1323"/>
      <c r="AC275" s="1315">
        <v>3600</v>
      </c>
      <c r="AD275" s="1317"/>
      <c r="AE275" s="924">
        <v>1</v>
      </c>
      <c r="AF275" s="1315">
        <v>3600</v>
      </c>
      <c r="AG275" s="1316"/>
      <c r="AH275" s="1316"/>
      <c r="AI275" s="1317"/>
    </row>
    <row r="276" spans="1:35" ht="14.25" customHeight="1">
      <c r="A276" s="428"/>
      <c r="B276" s="928">
        <v>268</v>
      </c>
      <c r="C276" s="1016" t="s">
        <v>2488</v>
      </c>
      <c r="D276" s="1017"/>
      <c r="E276" s="1017"/>
      <c r="F276" s="1017"/>
      <c r="G276" s="1017"/>
      <c r="H276" s="1017"/>
      <c r="I276" s="1017"/>
      <c r="J276" s="1018"/>
      <c r="K276" s="1318" t="s">
        <v>2390</v>
      </c>
      <c r="L276" s="1319"/>
      <c r="M276" s="1318" t="s">
        <v>2493</v>
      </c>
      <c r="N276" s="1320"/>
      <c r="O276" s="1320"/>
      <c r="P276" s="1320"/>
      <c r="Q276" s="1320"/>
      <c r="R276" s="1320"/>
      <c r="S276" s="1320"/>
      <c r="T276" s="1319"/>
      <c r="U276" s="1315"/>
      <c r="V276" s="1316"/>
      <c r="W276" s="1316"/>
      <c r="X276" s="1316"/>
      <c r="Y276" s="1317"/>
      <c r="Z276" s="1321">
        <v>1</v>
      </c>
      <c r="AA276" s="1322"/>
      <c r="AB276" s="1323"/>
      <c r="AC276" s="1315">
        <v>3600</v>
      </c>
      <c r="AD276" s="1317"/>
      <c r="AE276" s="924">
        <v>1</v>
      </c>
      <c r="AF276" s="1315">
        <v>3600</v>
      </c>
      <c r="AG276" s="1316"/>
      <c r="AH276" s="1316"/>
      <c r="AI276" s="1317"/>
    </row>
    <row r="277" spans="1:35" ht="14.25" customHeight="1">
      <c r="A277" s="428"/>
      <c r="B277" s="928">
        <v>269</v>
      </c>
      <c r="C277" s="1016" t="s">
        <v>2488</v>
      </c>
      <c r="D277" s="1017"/>
      <c r="E277" s="1017"/>
      <c r="F277" s="1017"/>
      <c r="G277" s="1017"/>
      <c r="H277" s="1017"/>
      <c r="I277" s="1017"/>
      <c r="J277" s="1018"/>
      <c r="K277" s="1318" t="s">
        <v>2390</v>
      </c>
      <c r="L277" s="1319"/>
      <c r="M277" s="1318" t="s">
        <v>2494</v>
      </c>
      <c r="N277" s="1320"/>
      <c r="O277" s="1320"/>
      <c r="P277" s="1320"/>
      <c r="Q277" s="1320"/>
      <c r="R277" s="1320"/>
      <c r="S277" s="1320"/>
      <c r="T277" s="1319"/>
      <c r="U277" s="1315"/>
      <c r="V277" s="1316"/>
      <c r="W277" s="1316"/>
      <c r="X277" s="1316"/>
      <c r="Y277" s="1317"/>
      <c r="Z277" s="1321">
        <v>1</v>
      </c>
      <c r="AA277" s="1322"/>
      <c r="AB277" s="1323"/>
      <c r="AC277" s="1315">
        <v>3600</v>
      </c>
      <c r="AD277" s="1317"/>
      <c r="AE277" s="924">
        <v>1</v>
      </c>
      <c r="AF277" s="1315">
        <v>3600</v>
      </c>
      <c r="AG277" s="1316"/>
      <c r="AH277" s="1316"/>
      <c r="AI277" s="1317"/>
    </row>
    <row r="278" spans="1:35" ht="14.25" customHeight="1">
      <c r="A278" s="428"/>
      <c r="B278" s="928">
        <v>270</v>
      </c>
      <c r="C278" s="1016" t="s">
        <v>2488</v>
      </c>
      <c r="D278" s="1017"/>
      <c r="E278" s="1017"/>
      <c r="F278" s="1017"/>
      <c r="G278" s="1017"/>
      <c r="H278" s="1017"/>
      <c r="I278" s="1017"/>
      <c r="J278" s="1018"/>
      <c r="K278" s="1318" t="s">
        <v>2390</v>
      </c>
      <c r="L278" s="1319"/>
      <c r="M278" s="1318" t="s">
        <v>2495</v>
      </c>
      <c r="N278" s="1320"/>
      <c r="O278" s="1320"/>
      <c r="P278" s="1320"/>
      <c r="Q278" s="1320"/>
      <c r="R278" s="1320"/>
      <c r="S278" s="1320"/>
      <c r="T278" s="1319"/>
      <c r="U278" s="1315"/>
      <c r="V278" s="1316"/>
      <c r="W278" s="1316"/>
      <c r="X278" s="1316"/>
      <c r="Y278" s="1317"/>
      <c r="Z278" s="1321">
        <v>1</v>
      </c>
      <c r="AA278" s="1322"/>
      <c r="AB278" s="1323"/>
      <c r="AC278" s="1315">
        <v>3600</v>
      </c>
      <c r="AD278" s="1317"/>
      <c r="AE278" s="924">
        <v>1</v>
      </c>
      <c r="AF278" s="1315">
        <v>3600</v>
      </c>
      <c r="AG278" s="1316"/>
      <c r="AH278" s="1316"/>
      <c r="AI278" s="1317"/>
    </row>
    <row r="279" spans="1:35" ht="14.25" customHeight="1">
      <c r="A279" s="428"/>
      <c r="B279" s="928">
        <v>271</v>
      </c>
      <c r="C279" s="1016" t="s">
        <v>2488</v>
      </c>
      <c r="D279" s="1017"/>
      <c r="E279" s="1017"/>
      <c r="F279" s="1017"/>
      <c r="G279" s="1017"/>
      <c r="H279" s="1017"/>
      <c r="I279" s="1017"/>
      <c r="J279" s="1018"/>
      <c r="K279" s="1318" t="s">
        <v>2390</v>
      </c>
      <c r="L279" s="1319"/>
      <c r="M279" s="1318" t="s">
        <v>2496</v>
      </c>
      <c r="N279" s="1320"/>
      <c r="O279" s="1320"/>
      <c r="P279" s="1320"/>
      <c r="Q279" s="1320"/>
      <c r="R279" s="1320"/>
      <c r="S279" s="1320"/>
      <c r="T279" s="1319"/>
      <c r="U279" s="1315"/>
      <c r="V279" s="1316"/>
      <c r="W279" s="1316"/>
      <c r="X279" s="1316"/>
      <c r="Y279" s="1317"/>
      <c r="Z279" s="1321">
        <v>1</v>
      </c>
      <c r="AA279" s="1322"/>
      <c r="AB279" s="1323"/>
      <c r="AC279" s="1315">
        <v>3600</v>
      </c>
      <c r="AD279" s="1317"/>
      <c r="AE279" s="924">
        <v>1</v>
      </c>
      <c r="AF279" s="1315">
        <v>3600</v>
      </c>
      <c r="AG279" s="1316"/>
      <c r="AH279" s="1316"/>
      <c r="AI279" s="1317"/>
    </row>
    <row r="280" spans="1:35" ht="14.25" customHeight="1">
      <c r="A280" s="428"/>
      <c r="B280" s="928">
        <v>272</v>
      </c>
      <c r="C280" s="1016" t="s">
        <v>2488</v>
      </c>
      <c r="D280" s="1017"/>
      <c r="E280" s="1017"/>
      <c r="F280" s="1017"/>
      <c r="G280" s="1017"/>
      <c r="H280" s="1017"/>
      <c r="I280" s="1017"/>
      <c r="J280" s="1018"/>
      <c r="K280" s="1318" t="s">
        <v>2390</v>
      </c>
      <c r="L280" s="1319"/>
      <c r="M280" s="1318" t="s">
        <v>2497</v>
      </c>
      <c r="N280" s="1320"/>
      <c r="O280" s="1320"/>
      <c r="P280" s="1320"/>
      <c r="Q280" s="1320"/>
      <c r="R280" s="1320"/>
      <c r="S280" s="1320"/>
      <c r="T280" s="1319"/>
      <c r="U280" s="1315"/>
      <c r="V280" s="1316"/>
      <c r="W280" s="1316"/>
      <c r="X280" s="1316"/>
      <c r="Y280" s="1317"/>
      <c r="Z280" s="1321">
        <v>1</v>
      </c>
      <c r="AA280" s="1322"/>
      <c r="AB280" s="1323"/>
      <c r="AC280" s="1315">
        <v>3600</v>
      </c>
      <c r="AD280" s="1317"/>
      <c r="AE280" s="924">
        <v>1</v>
      </c>
      <c r="AF280" s="1315">
        <v>3600</v>
      </c>
      <c r="AG280" s="1316"/>
      <c r="AH280" s="1316"/>
      <c r="AI280" s="1317"/>
    </row>
    <row r="281" spans="1:35" ht="15" customHeight="1">
      <c r="A281" s="428"/>
      <c r="B281" s="928">
        <v>273</v>
      </c>
      <c r="C281" s="1016" t="s">
        <v>2488</v>
      </c>
      <c r="D281" s="1017"/>
      <c r="E281" s="1017"/>
      <c r="F281" s="1017"/>
      <c r="G281" s="1017"/>
      <c r="H281" s="1017"/>
      <c r="I281" s="1017"/>
      <c r="J281" s="1018"/>
      <c r="K281" s="1318" t="s">
        <v>2390</v>
      </c>
      <c r="L281" s="1319"/>
      <c r="M281" s="1318" t="s">
        <v>2498</v>
      </c>
      <c r="N281" s="1320"/>
      <c r="O281" s="1320"/>
      <c r="P281" s="1320"/>
      <c r="Q281" s="1320"/>
      <c r="R281" s="1320"/>
      <c r="S281" s="1320"/>
      <c r="T281" s="1319"/>
      <c r="U281" s="1315"/>
      <c r="V281" s="1316"/>
      <c r="W281" s="1316"/>
      <c r="X281" s="1316"/>
      <c r="Y281" s="1317"/>
      <c r="Z281" s="1321">
        <v>1</v>
      </c>
      <c r="AA281" s="1322"/>
      <c r="AB281" s="1323"/>
      <c r="AC281" s="1315">
        <v>3600</v>
      </c>
      <c r="AD281" s="1317"/>
      <c r="AE281" s="924">
        <v>1</v>
      </c>
      <c r="AF281" s="1315">
        <v>3600</v>
      </c>
      <c r="AG281" s="1316"/>
      <c r="AH281" s="1316"/>
      <c r="AI281" s="1317"/>
    </row>
    <row r="282" spans="1:35" ht="14.25" customHeight="1">
      <c r="A282" s="428"/>
      <c r="B282" s="928">
        <v>274</v>
      </c>
      <c r="C282" s="1016" t="s">
        <v>2488</v>
      </c>
      <c r="D282" s="1017"/>
      <c r="E282" s="1017"/>
      <c r="F282" s="1017"/>
      <c r="G282" s="1017"/>
      <c r="H282" s="1017"/>
      <c r="I282" s="1017"/>
      <c r="J282" s="1018"/>
      <c r="K282" s="1318" t="s">
        <v>2390</v>
      </c>
      <c r="L282" s="1319"/>
      <c r="M282" s="1318" t="s">
        <v>2499</v>
      </c>
      <c r="N282" s="1320"/>
      <c r="O282" s="1320"/>
      <c r="P282" s="1320"/>
      <c r="Q282" s="1320"/>
      <c r="R282" s="1320"/>
      <c r="S282" s="1320"/>
      <c r="T282" s="1319"/>
      <c r="U282" s="1315"/>
      <c r="V282" s="1316"/>
      <c r="W282" s="1316"/>
      <c r="X282" s="1316"/>
      <c r="Y282" s="1317"/>
      <c r="Z282" s="1321">
        <v>1</v>
      </c>
      <c r="AA282" s="1322"/>
      <c r="AB282" s="1323"/>
      <c r="AC282" s="1315">
        <v>3600</v>
      </c>
      <c r="AD282" s="1317"/>
      <c r="AE282" s="924">
        <v>1</v>
      </c>
      <c r="AF282" s="1315">
        <v>3600</v>
      </c>
      <c r="AG282" s="1316"/>
      <c r="AH282" s="1316"/>
      <c r="AI282" s="1317"/>
    </row>
    <row r="283" spans="1:35" ht="14.25" customHeight="1">
      <c r="A283" s="428"/>
      <c r="B283" s="928">
        <v>275</v>
      </c>
      <c r="C283" s="1016" t="s">
        <v>2488</v>
      </c>
      <c r="D283" s="1017"/>
      <c r="E283" s="1017"/>
      <c r="F283" s="1017"/>
      <c r="G283" s="1017"/>
      <c r="H283" s="1017"/>
      <c r="I283" s="1017"/>
      <c r="J283" s="1018"/>
      <c r="K283" s="1318" t="s">
        <v>2390</v>
      </c>
      <c r="L283" s="1319"/>
      <c r="M283" s="1318" t="s">
        <v>2500</v>
      </c>
      <c r="N283" s="1320"/>
      <c r="O283" s="1320"/>
      <c r="P283" s="1320"/>
      <c r="Q283" s="1320"/>
      <c r="R283" s="1320"/>
      <c r="S283" s="1320"/>
      <c r="T283" s="1319"/>
      <c r="U283" s="1315"/>
      <c r="V283" s="1316"/>
      <c r="W283" s="1316"/>
      <c r="X283" s="1316"/>
      <c r="Y283" s="1317"/>
      <c r="Z283" s="1321">
        <v>1</v>
      </c>
      <c r="AA283" s="1322"/>
      <c r="AB283" s="1323"/>
      <c r="AC283" s="1315">
        <v>3600</v>
      </c>
      <c r="AD283" s="1317"/>
      <c r="AE283" s="924">
        <v>1</v>
      </c>
      <c r="AF283" s="1315">
        <v>3600</v>
      </c>
      <c r="AG283" s="1316"/>
      <c r="AH283" s="1316"/>
      <c r="AI283" s="1317"/>
    </row>
    <row r="284" spans="1:35" ht="14.25" customHeight="1">
      <c r="A284" s="428"/>
      <c r="B284" s="928">
        <v>276</v>
      </c>
      <c r="C284" s="1016" t="s">
        <v>2488</v>
      </c>
      <c r="D284" s="1017"/>
      <c r="E284" s="1017"/>
      <c r="F284" s="1017"/>
      <c r="G284" s="1017"/>
      <c r="H284" s="1017"/>
      <c r="I284" s="1017"/>
      <c r="J284" s="1018"/>
      <c r="K284" s="1318" t="s">
        <v>2390</v>
      </c>
      <c r="L284" s="1319"/>
      <c r="M284" s="1318" t="s">
        <v>2501</v>
      </c>
      <c r="N284" s="1320"/>
      <c r="O284" s="1320"/>
      <c r="P284" s="1320"/>
      <c r="Q284" s="1320"/>
      <c r="R284" s="1320"/>
      <c r="S284" s="1320"/>
      <c r="T284" s="1319"/>
      <c r="U284" s="1315"/>
      <c r="V284" s="1316"/>
      <c r="W284" s="1316"/>
      <c r="X284" s="1316"/>
      <c r="Y284" s="1317"/>
      <c r="Z284" s="1321">
        <v>1</v>
      </c>
      <c r="AA284" s="1322"/>
      <c r="AB284" s="1323"/>
      <c r="AC284" s="1315">
        <v>3600</v>
      </c>
      <c r="AD284" s="1317"/>
      <c r="AE284" s="924">
        <v>1</v>
      </c>
      <c r="AF284" s="1315">
        <v>3600</v>
      </c>
      <c r="AG284" s="1316"/>
      <c r="AH284" s="1316"/>
      <c r="AI284" s="1317"/>
    </row>
    <row r="285" spans="1:35" ht="14.25" customHeight="1">
      <c r="A285" s="428"/>
      <c r="B285" s="928">
        <v>277</v>
      </c>
      <c r="C285" s="1016" t="s">
        <v>2488</v>
      </c>
      <c r="D285" s="1017"/>
      <c r="E285" s="1017"/>
      <c r="F285" s="1017"/>
      <c r="G285" s="1017"/>
      <c r="H285" s="1017"/>
      <c r="I285" s="1017"/>
      <c r="J285" s="1018"/>
      <c r="K285" s="1318" t="s">
        <v>2390</v>
      </c>
      <c r="L285" s="1319"/>
      <c r="M285" s="1318" t="s">
        <v>2502</v>
      </c>
      <c r="N285" s="1320"/>
      <c r="O285" s="1320"/>
      <c r="P285" s="1320"/>
      <c r="Q285" s="1320"/>
      <c r="R285" s="1320"/>
      <c r="S285" s="1320"/>
      <c r="T285" s="1319"/>
      <c r="U285" s="1315"/>
      <c r="V285" s="1316"/>
      <c r="W285" s="1316"/>
      <c r="X285" s="1316"/>
      <c r="Y285" s="1317"/>
      <c r="Z285" s="1321">
        <v>1</v>
      </c>
      <c r="AA285" s="1322"/>
      <c r="AB285" s="1323"/>
      <c r="AC285" s="1315">
        <v>3600</v>
      </c>
      <c r="AD285" s="1317"/>
      <c r="AE285" s="924">
        <v>1</v>
      </c>
      <c r="AF285" s="1315">
        <v>3600</v>
      </c>
      <c r="AG285" s="1316"/>
      <c r="AH285" s="1316"/>
      <c r="AI285" s="1317"/>
    </row>
    <row r="286" spans="1:35" ht="14.25" customHeight="1">
      <c r="A286" s="428"/>
      <c r="B286" s="928">
        <v>278</v>
      </c>
      <c r="C286" s="1016" t="s">
        <v>2488</v>
      </c>
      <c r="D286" s="1017"/>
      <c r="E286" s="1017"/>
      <c r="F286" s="1017"/>
      <c r="G286" s="1017"/>
      <c r="H286" s="1017"/>
      <c r="I286" s="1017"/>
      <c r="J286" s="1018"/>
      <c r="K286" s="1318" t="s">
        <v>2390</v>
      </c>
      <c r="L286" s="1319"/>
      <c r="M286" s="1318" t="s">
        <v>2503</v>
      </c>
      <c r="N286" s="1320"/>
      <c r="O286" s="1320"/>
      <c r="P286" s="1320"/>
      <c r="Q286" s="1320"/>
      <c r="R286" s="1320"/>
      <c r="S286" s="1320"/>
      <c r="T286" s="1319"/>
      <c r="U286" s="1315"/>
      <c r="V286" s="1316"/>
      <c r="W286" s="1316"/>
      <c r="X286" s="1316"/>
      <c r="Y286" s="1317"/>
      <c r="Z286" s="1321">
        <v>1</v>
      </c>
      <c r="AA286" s="1322"/>
      <c r="AB286" s="1323"/>
      <c r="AC286" s="1315">
        <v>3600</v>
      </c>
      <c r="AD286" s="1317"/>
      <c r="AE286" s="924">
        <v>1</v>
      </c>
      <c r="AF286" s="1315">
        <v>3600</v>
      </c>
      <c r="AG286" s="1316"/>
      <c r="AH286" s="1316"/>
      <c r="AI286" s="1317"/>
    </row>
    <row r="287" spans="1:35" ht="14.25" customHeight="1">
      <c r="A287" s="428"/>
      <c r="B287" s="928">
        <v>279</v>
      </c>
      <c r="C287" s="1016" t="s">
        <v>2488</v>
      </c>
      <c r="D287" s="1017"/>
      <c r="E287" s="1017"/>
      <c r="F287" s="1017"/>
      <c r="G287" s="1017"/>
      <c r="H287" s="1017"/>
      <c r="I287" s="1017"/>
      <c r="J287" s="1018"/>
      <c r="K287" s="1318" t="s">
        <v>2390</v>
      </c>
      <c r="L287" s="1319"/>
      <c r="M287" s="1318" t="s">
        <v>2504</v>
      </c>
      <c r="N287" s="1320"/>
      <c r="O287" s="1320"/>
      <c r="P287" s="1320"/>
      <c r="Q287" s="1320"/>
      <c r="R287" s="1320"/>
      <c r="S287" s="1320"/>
      <c r="T287" s="1319"/>
      <c r="U287" s="1315"/>
      <c r="V287" s="1316"/>
      <c r="W287" s="1316"/>
      <c r="X287" s="1316"/>
      <c r="Y287" s="1317"/>
      <c r="Z287" s="1321">
        <v>1</v>
      </c>
      <c r="AA287" s="1322"/>
      <c r="AB287" s="1323"/>
      <c r="AC287" s="1315">
        <v>3600</v>
      </c>
      <c r="AD287" s="1317"/>
      <c r="AE287" s="924">
        <v>1</v>
      </c>
      <c r="AF287" s="1315">
        <v>3600</v>
      </c>
      <c r="AG287" s="1316"/>
      <c r="AH287" s="1316"/>
      <c r="AI287" s="1317"/>
    </row>
    <row r="288" spans="1:35" ht="14.25" customHeight="1">
      <c r="A288" s="428"/>
      <c r="B288" s="928">
        <v>280</v>
      </c>
      <c r="C288" s="1016" t="s">
        <v>2488</v>
      </c>
      <c r="D288" s="1017"/>
      <c r="E288" s="1017"/>
      <c r="F288" s="1017"/>
      <c r="G288" s="1017"/>
      <c r="H288" s="1017"/>
      <c r="I288" s="1017"/>
      <c r="J288" s="1018"/>
      <c r="K288" s="1318" t="s">
        <v>2390</v>
      </c>
      <c r="L288" s="1319"/>
      <c r="M288" s="1318" t="s">
        <v>2505</v>
      </c>
      <c r="N288" s="1320"/>
      <c r="O288" s="1320"/>
      <c r="P288" s="1320"/>
      <c r="Q288" s="1320"/>
      <c r="R288" s="1320"/>
      <c r="S288" s="1320"/>
      <c r="T288" s="1319"/>
      <c r="U288" s="1315"/>
      <c r="V288" s="1316"/>
      <c r="W288" s="1316"/>
      <c r="X288" s="1316"/>
      <c r="Y288" s="1317"/>
      <c r="Z288" s="1321">
        <v>1</v>
      </c>
      <c r="AA288" s="1322"/>
      <c r="AB288" s="1323"/>
      <c r="AC288" s="1315">
        <v>3600</v>
      </c>
      <c r="AD288" s="1317"/>
      <c r="AE288" s="924">
        <v>1</v>
      </c>
      <c r="AF288" s="1315">
        <v>3600</v>
      </c>
      <c r="AG288" s="1316"/>
      <c r="AH288" s="1316"/>
      <c r="AI288" s="1317"/>
    </row>
    <row r="289" spans="1:35" ht="14.25" customHeight="1">
      <c r="A289" s="428"/>
      <c r="B289" s="928">
        <v>281</v>
      </c>
      <c r="C289" s="1016" t="s">
        <v>2488</v>
      </c>
      <c r="D289" s="1017"/>
      <c r="E289" s="1017"/>
      <c r="F289" s="1017"/>
      <c r="G289" s="1017"/>
      <c r="H289" s="1017"/>
      <c r="I289" s="1017"/>
      <c r="J289" s="1018"/>
      <c r="K289" s="1318" t="s">
        <v>2390</v>
      </c>
      <c r="L289" s="1319"/>
      <c r="M289" s="1318" t="s">
        <v>2506</v>
      </c>
      <c r="N289" s="1320"/>
      <c r="O289" s="1320"/>
      <c r="P289" s="1320"/>
      <c r="Q289" s="1320"/>
      <c r="R289" s="1320"/>
      <c r="S289" s="1320"/>
      <c r="T289" s="1319"/>
      <c r="U289" s="1315"/>
      <c r="V289" s="1316"/>
      <c r="W289" s="1316"/>
      <c r="X289" s="1316"/>
      <c r="Y289" s="1317"/>
      <c r="Z289" s="1321">
        <v>1</v>
      </c>
      <c r="AA289" s="1322"/>
      <c r="AB289" s="1323"/>
      <c r="AC289" s="1315">
        <v>3600</v>
      </c>
      <c r="AD289" s="1317"/>
      <c r="AE289" s="924">
        <v>1</v>
      </c>
      <c r="AF289" s="1315">
        <v>3600</v>
      </c>
      <c r="AG289" s="1316"/>
      <c r="AH289" s="1316"/>
      <c r="AI289" s="1317"/>
    </row>
    <row r="290" spans="1:35" ht="14.25" customHeight="1">
      <c r="A290" s="428"/>
      <c r="B290" s="928">
        <v>282</v>
      </c>
      <c r="C290" s="1016" t="s">
        <v>2488</v>
      </c>
      <c r="D290" s="1017"/>
      <c r="E290" s="1017"/>
      <c r="F290" s="1017"/>
      <c r="G290" s="1017"/>
      <c r="H290" s="1017"/>
      <c r="I290" s="1017"/>
      <c r="J290" s="1018"/>
      <c r="K290" s="1318" t="s">
        <v>2390</v>
      </c>
      <c r="L290" s="1319"/>
      <c r="M290" s="1318" t="s">
        <v>2507</v>
      </c>
      <c r="N290" s="1320"/>
      <c r="O290" s="1320"/>
      <c r="P290" s="1320"/>
      <c r="Q290" s="1320"/>
      <c r="R290" s="1320"/>
      <c r="S290" s="1320"/>
      <c r="T290" s="1319"/>
      <c r="U290" s="1315"/>
      <c r="V290" s="1316"/>
      <c r="W290" s="1316"/>
      <c r="X290" s="1316"/>
      <c r="Y290" s="1317"/>
      <c r="Z290" s="1321">
        <v>1</v>
      </c>
      <c r="AA290" s="1322"/>
      <c r="AB290" s="1323"/>
      <c r="AC290" s="1315">
        <v>3600</v>
      </c>
      <c r="AD290" s="1317"/>
      <c r="AE290" s="924">
        <v>1</v>
      </c>
      <c r="AF290" s="1315">
        <v>3600</v>
      </c>
      <c r="AG290" s="1316"/>
      <c r="AH290" s="1316"/>
      <c r="AI290" s="1317"/>
    </row>
    <row r="291" spans="1:35" ht="15" customHeight="1">
      <c r="A291" s="428"/>
      <c r="B291" s="928">
        <v>283</v>
      </c>
      <c r="C291" s="1016" t="s">
        <v>2488</v>
      </c>
      <c r="D291" s="1017"/>
      <c r="E291" s="1017"/>
      <c r="F291" s="1017"/>
      <c r="G291" s="1017"/>
      <c r="H291" s="1017"/>
      <c r="I291" s="1017"/>
      <c r="J291" s="1018"/>
      <c r="K291" s="1318" t="s">
        <v>2390</v>
      </c>
      <c r="L291" s="1319"/>
      <c r="M291" s="1318" t="s">
        <v>2508</v>
      </c>
      <c r="N291" s="1320"/>
      <c r="O291" s="1320"/>
      <c r="P291" s="1320"/>
      <c r="Q291" s="1320"/>
      <c r="R291" s="1320"/>
      <c r="S291" s="1320"/>
      <c r="T291" s="1319"/>
      <c r="U291" s="1315"/>
      <c r="V291" s="1316"/>
      <c r="W291" s="1316"/>
      <c r="X291" s="1316"/>
      <c r="Y291" s="1317"/>
      <c r="Z291" s="1321">
        <v>1</v>
      </c>
      <c r="AA291" s="1322"/>
      <c r="AB291" s="1323"/>
      <c r="AC291" s="1315">
        <v>3600</v>
      </c>
      <c r="AD291" s="1317"/>
      <c r="AE291" s="924">
        <v>1</v>
      </c>
      <c r="AF291" s="1315">
        <v>3600</v>
      </c>
      <c r="AG291" s="1316"/>
      <c r="AH291" s="1316"/>
      <c r="AI291" s="1317"/>
    </row>
    <row r="292" spans="1:35" ht="14.25" customHeight="1">
      <c r="A292" s="428"/>
      <c r="B292" s="928">
        <v>284</v>
      </c>
      <c r="C292" s="1016" t="s">
        <v>2488</v>
      </c>
      <c r="D292" s="1017"/>
      <c r="E292" s="1017"/>
      <c r="F292" s="1017"/>
      <c r="G292" s="1017"/>
      <c r="H292" s="1017"/>
      <c r="I292" s="1017"/>
      <c r="J292" s="1018"/>
      <c r="K292" s="1318" t="s">
        <v>2390</v>
      </c>
      <c r="L292" s="1319"/>
      <c r="M292" s="1318" t="s">
        <v>2509</v>
      </c>
      <c r="N292" s="1320"/>
      <c r="O292" s="1320"/>
      <c r="P292" s="1320"/>
      <c r="Q292" s="1320"/>
      <c r="R292" s="1320"/>
      <c r="S292" s="1320"/>
      <c r="T292" s="1319"/>
      <c r="U292" s="1315"/>
      <c r="V292" s="1316"/>
      <c r="W292" s="1316"/>
      <c r="X292" s="1316"/>
      <c r="Y292" s="1317"/>
      <c r="Z292" s="1321">
        <v>1</v>
      </c>
      <c r="AA292" s="1322"/>
      <c r="AB292" s="1323"/>
      <c r="AC292" s="1315">
        <v>3600</v>
      </c>
      <c r="AD292" s="1317"/>
      <c r="AE292" s="924">
        <v>1</v>
      </c>
      <c r="AF292" s="1315">
        <v>3600</v>
      </c>
      <c r="AG292" s="1316"/>
      <c r="AH292" s="1316"/>
      <c r="AI292" s="1317"/>
    </row>
    <row r="293" spans="1:35" ht="14.25" customHeight="1">
      <c r="A293" s="428"/>
      <c r="B293" s="928">
        <v>285</v>
      </c>
      <c r="C293" s="1016" t="s">
        <v>2488</v>
      </c>
      <c r="D293" s="1017"/>
      <c r="E293" s="1017"/>
      <c r="F293" s="1017"/>
      <c r="G293" s="1017"/>
      <c r="H293" s="1017"/>
      <c r="I293" s="1017"/>
      <c r="J293" s="1018"/>
      <c r="K293" s="1318" t="s">
        <v>2390</v>
      </c>
      <c r="L293" s="1319"/>
      <c r="M293" s="1318" t="s">
        <v>2510</v>
      </c>
      <c r="N293" s="1320"/>
      <c r="O293" s="1320"/>
      <c r="P293" s="1320"/>
      <c r="Q293" s="1320"/>
      <c r="R293" s="1320"/>
      <c r="S293" s="1320"/>
      <c r="T293" s="1319"/>
      <c r="U293" s="1315"/>
      <c r="V293" s="1316"/>
      <c r="W293" s="1316"/>
      <c r="X293" s="1316"/>
      <c r="Y293" s="1317"/>
      <c r="Z293" s="1321">
        <v>1</v>
      </c>
      <c r="AA293" s="1322"/>
      <c r="AB293" s="1323"/>
      <c r="AC293" s="1315">
        <v>3600</v>
      </c>
      <c r="AD293" s="1317"/>
      <c r="AE293" s="924">
        <v>1</v>
      </c>
      <c r="AF293" s="1315">
        <v>3600</v>
      </c>
      <c r="AG293" s="1316"/>
      <c r="AH293" s="1316"/>
      <c r="AI293" s="1317"/>
    </row>
    <row r="294" spans="1:35" ht="14.25" customHeight="1">
      <c r="A294" s="428"/>
      <c r="B294" s="928">
        <v>286</v>
      </c>
      <c r="C294" s="1016" t="s">
        <v>2488</v>
      </c>
      <c r="D294" s="1017"/>
      <c r="E294" s="1017"/>
      <c r="F294" s="1017"/>
      <c r="G294" s="1017"/>
      <c r="H294" s="1017"/>
      <c r="I294" s="1017"/>
      <c r="J294" s="1018"/>
      <c r="K294" s="1318" t="s">
        <v>2390</v>
      </c>
      <c r="L294" s="1319"/>
      <c r="M294" s="1318" t="s">
        <v>2511</v>
      </c>
      <c r="N294" s="1320"/>
      <c r="O294" s="1320"/>
      <c r="P294" s="1320"/>
      <c r="Q294" s="1320"/>
      <c r="R294" s="1320"/>
      <c r="S294" s="1320"/>
      <c r="T294" s="1319"/>
      <c r="U294" s="1315"/>
      <c r="V294" s="1316"/>
      <c r="W294" s="1316"/>
      <c r="X294" s="1316"/>
      <c r="Y294" s="1317"/>
      <c r="Z294" s="1321">
        <v>1</v>
      </c>
      <c r="AA294" s="1322"/>
      <c r="AB294" s="1323"/>
      <c r="AC294" s="1315">
        <v>3600</v>
      </c>
      <c r="AD294" s="1317"/>
      <c r="AE294" s="924">
        <v>1</v>
      </c>
      <c r="AF294" s="1315">
        <v>3600</v>
      </c>
      <c r="AG294" s="1316"/>
      <c r="AH294" s="1316"/>
      <c r="AI294" s="1317"/>
    </row>
    <row r="295" spans="1:35" ht="14.25" customHeight="1">
      <c r="A295" s="428"/>
      <c r="B295" s="928">
        <v>287</v>
      </c>
      <c r="C295" s="1016" t="s">
        <v>2488</v>
      </c>
      <c r="D295" s="1017"/>
      <c r="E295" s="1017"/>
      <c r="F295" s="1017"/>
      <c r="G295" s="1017"/>
      <c r="H295" s="1017"/>
      <c r="I295" s="1017"/>
      <c r="J295" s="1018"/>
      <c r="K295" s="1318" t="s">
        <v>2390</v>
      </c>
      <c r="L295" s="1319"/>
      <c r="M295" s="1318" t="s">
        <v>2512</v>
      </c>
      <c r="N295" s="1320"/>
      <c r="O295" s="1320"/>
      <c r="P295" s="1320"/>
      <c r="Q295" s="1320"/>
      <c r="R295" s="1320"/>
      <c r="S295" s="1320"/>
      <c r="T295" s="1319"/>
      <c r="U295" s="1315"/>
      <c r="V295" s="1316"/>
      <c r="W295" s="1316"/>
      <c r="X295" s="1316"/>
      <c r="Y295" s="1317"/>
      <c r="Z295" s="1321">
        <v>1</v>
      </c>
      <c r="AA295" s="1322"/>
      <c r="AB295" s="1323"/>
      <c r="AC295" s="1315">
        <v>3600</v>
      </c>
      <c r="AD295" s="1317"/>
      <c r="AE295" s="924">
        <v>1</v>
      </c>
      <c r="AF295" s="1315">
        <v>3600</v>
      </c>
      <c r="AG295" s="1316"/>
      <c r="AH295" s="1316"/>
      <c r="AI295" s="1317"/>
    </row>
    <row r="296" spans="1:35" ht="14.25" customHeight="1">
      <c r="A296" s="428"/>
      <c r="B296" s="928">
        <v>288</v>
      </c>
      <c r="C296" s="1016" t="s">
        <v>2488</v>
      </c>
      <c r="D296" s="1017"/>
      <c r="E296" s="1017"/>
      <c r="F296" s="1017"/>
      <c r="G296" s="1017"/>
      <c r="H296" s="1017"/>
      <c r="I296" s="1017"/>
      <c r="J296" s="1018"/>
      <c r="K296" s="1318" t="s">
        <v>2390</v>
      </c>
      <c r="L296" s="1319"/>
      <c r="M296" s="1318" t="s">
        <v>2513</v>
      </c>
      <c r="N296" s="1320"/>
      <c r="O296" s="1320"/>
      <c r="P296" s="1320"/>
      <c r="Q296" s="1320"/>
      <c r="R296" s="1320"/>
      <c r="S296" s="1320"/>
      <c r="T296" s="1319"/>
      <c r="U296" s="1315"/>
      <c r="V296" s="1316"/>
      <c r="W296" s="1316"/>
      <c r="X296" s="1316"/>
      <c r="Y296" s="1317"/>
      <c r="Z296" s="1321">
        <v>1</v>
      </c>
      <c r="AA296" s="1322"/>
      <c r="AB296" s="1323"/>
      <c r="AC296" s="1315">
        <v>3600</v>
      </c>
      <c r="AD296" s="1317"/>
      <c r="AE296" s="924">
        <v>1</v>
      </c>
      <c r="AF296" s="1315">
        <v>3600</v>
      </c>
      <c r="AG296" s="1316"/>
      <c r="AH296" s="1316"/>
      <c r="AI296" s="1317"/>
    </row>
    <row r="297" spans="1:35" ht="14.25" customHeight="1">
      <c r="A297" s="428"/>
      <c r="B297" s="928">
        <v>289</v>
      </c>
      <c r="C297" s="1016" t="s">
        <v>2488</v>
      </c>
      <c r="D297" s="1017"/>
      <c r="E297" s="1017"/>
      <c r="F297" s="1017"/>
      <c r="G297" s="1017"/>
      <c r="H297" s="1017"/>
      <c r="I297" s="1017"/>
      <c r="J297" s="1018"/>
      <c r="K297" s="1318" t="s">
        <v>2390</v>
      </c>
      <c r="L297" s="1319"/>
      <c r="M297" s="1318" t="s">
        <v>2514</v>
      </c>
      <c r="N297" s="1320"/>
      <c r="O297" s="1320"/>
      <c r="P297" s="1320"/>
      <c r="Q297" s="1320"/>
      <c r="R297" s="1320"/>
      <c r="S297" s="1320"/>
      <c r="T297" s="1319"/>
      <c r="U297" s="1315"/>
      <c r="V297" s="1316"/>
      <c r="W297" s="1316"/>
      <c r="X297" s="1316"/>
      <c r="Y297" s="1317"/>
      <c r="Z297" s="1321">
        <v>1</v>
      </c>
      <c r="AA297" s="1322"/>
      <c r="AB297" s="1323"/>
      <c r="AC297" s="1315">
        <v>3600</v>
      </c>
      <c r="AD297" s="1317"/>
      <c r="AE297" s="924">
        <v>1</v>
      </c>
      <c r="AF297" s="1315">
        <v>3600</v>
      </c>
      <c r="AG297" s="1316"/>
      <c r="AH297" s="1316"/>
      <c r="AI297" s="1317"/>
    </row>
    <row r="298" spans="1:35" ht="14.25" customHeight="1">
      <c r="A298" s="428"/>
      <c r="B298" s="928">
        <v>290</v>
      </c>
      <c r="C298" s="1016" t="s">
        <v>2488</v>
      </c>
      <c r="D298" s="1017"/>
      <c r="E298" s="1017"/>
      <c r="F298" s="1017"/>
      <c r="G298" s="1017"/>
      <c r="H298" s="1017"/>
      <c r="I298" s="1017"/>
      <c r="J298" s="1018"/>
      <c r="K298" s="1318" t="s">
        <v>2390</v>
      </c>
      <c r="L298" s="1319"/>
      <c r="M298" s="1318" t="s">
        <v>2515</v>
      </c>
      <c r="N298" s="1320"/>
      <c r="O298" s="1320"/>
      <c r="P298" s="1320"/>
      <c r="Q298" s="1320"/>
      <c r="R298" s="1320"/>
      <c r="S298" s="1320"/>
      <c r="T298" s="1319"/>
      <c r="U298" s="1315"/>
      <c r="V298" s="1316"/>
      <c r="W298" s="1316"/>
      <c r="X298" s="1316"/>
      <c r="Y298" s="1317"/>
      <c r="Z298" s="1321">
        <v>1</v>
      </c>
      <c r="AA298" s="1322"/>
      <c r="AB298" s="1323"/>
      <c r="AC298" s="1315">
        <v>3600</v>
      </c>
      <c r="AD298" s="1317"/>
      <c r="AE298" s="924">
        <v>1</v>
      </c>
      <c r="AF298" s="1315">
        <v>3600</v>
      </c>
      <c r="AG298" s="1316"/>
      <c r="AH298" s="1316"/>
      <c r="AI298" s="1317"/>
    </row>
    <row r="299" spans="1:35" ht="14.25" customHeight="1">
      <c r="A299" s="428"/>
      <c r="B299" s="928">
        <v>291</v>
      </c>
      <c r="C299" s="1016" t="s">
        <v>2488</v>
      </c>
      <c r="D299" s="1017"/>
      <c r="E299" s="1017"/>
      <c r="F299" s="1017"/>
      <c r="G299" s="1017"/>
      <c r="H299" s="1017"/>
      <c r="I299" s="1017"/>
      <c r="J299" s="1018"/>
      <c r="K299" s="1318" t="s">
        <v>2390</v>
      </c>
      <c r="L299" s="1319"/>
      <c r="M299" s="1318" t="s">
        <v>2516</v>
      </c>
      <c r="N299" s="1320"/>
      <c r="O299" s="1320"/>
      <c r="P299" s="1320"/>
      <c r="Q299" s="1320"/>
      <c r="R299" s="1320"/>
      <c r="S299" s="1320"/>
      <c r="T299" s="1319"/>
      <c r="U299" s="1315"/>
      <c r="V299" s="1316"/>
      <c r="W299" s="1316"/>
      <c r="X299" s="1316"/>
      <c r="Y299" s="1317"/>
      <c r="Z299" s="1321">
        <v>1</v>
      </c>
      <c r="AA299" s="1322"/>
      <c r="AB299" s="1323"/>
      <c r="AC299" s="1315">
        <v>3600</v>
      </c>
      <c r="AD299" s="1317"/>
      <c r="AE299" s="924">
        <v>1</v>
      </c>
      <c r="AF299" s="1315">
        <v>3600</v>
      </c>
      <c r="AG299" s="1316"/>
      <c r="AH299" s="1316"/>
      <c r="AI299" s="1317"/>
    </row>
    <row r="300" spans="1:35" ht="14.25" customHeight="1">
      <c r="A300" s="428"/>
      <c r="B300" s="928">
        <v>292</v>
      </c>
      <c r="C300" s="1016" t="s">
        <v>2488</v>
      </c>
      <c r="D300" s="1017"/>
      <c r="E300" s="1017"/>
      <c r="F300" s="1017"/>
      <c r="G300" s="1017"/>
      <c r="H300" s="1017"/>
      <c r="I300" s="1017"/>
      <c r="J300" s="1018"/>
      <c r="K300" s="1318" t="s">
        <v>2390</v>
      </c>
      <c r="L300" s="1319"/>
      <c r="M300" s="1318" t="s">
        <v>2517</v>
      </c>
      <c r="N300" s="1320"/>
      <c r="O300" s="1320"/>
      <c r="P300" s="1320"/>
      <c r="Q300" s="1320"/>
      <c r="R300" s="1320"/>
      <c r="S300" s="1320"/>
      <c r="T300" s="1319"/>
      <c r="U300" s="1315"/>
      <c r="V300" s="1316"/>
      <c r="W300" s="1316"/>
      <c r="X300" s="1316"/>
      <c r="Y300" s="1317"/>
      <c r="Z300" s="1321">
        <v>1</v>
      </c>
      <c r="AA300" s="1322"/>
      <c r="AB300" s="1323"/>
      <c r="AC300" s="1315">
        <v>3600</v>
      </c>
      <c r="AD300" s="1317"/>
      <c r="AE300" s="924">
        <v>1</v>
      </c>
      <c r="AF300" s="1315">
        <v>3600</v>
      </c>
      <c r="AG300" s="1316"/>
      <c r="AH300" s="1316"/>
      <c r="AI300" s="1317"/>
    </row>
    <row r="301" spans="1:35" ht="14.25" customHeight="1">
      <c r="A301" s="428"/>
      <c r="B301" s="928">
        <v>293</v>
      </c>
      <c r="C301" s="1016" t="s">
        <v>2488</v>
      </c>
      <c r="D301" s="1017"/>
      <c r="E301" s="1017"/>
      <c r="F301" s="1017"/>
      <c r="G301" s="1017"/>
      <c r="H301" s="1017"/>
      <c r="I301" s="1017"/>
      <c r="J301" s="1018"/>
      <c r="K301" s="1318" t="s">
        <v>2390</v>
      </c>
      <c r="L301" s="1319"/>
      <c r="M301" s="1318" t="s">
        <v>2518</v>
      </c>
      <c r="N301" s="1320"/>
      <c r="O301" s="1320"/>
      <c r="P301" s="1320"/>
      <c r="Q301" s="1320"/>
      <c r="R301" s="1320"/>
      <c r="S301" s="1320"/>
      <c r="T301" s="1319"/>
      <c r="U301" s="1315"/>
      <c r="V301" s="1316"/>
      <c r="W301" s="1316"/>
      <c r="X301" s="1316"/>
      <c r="Y301" s="1317"/>
      <c r="Z301" s="1321">
        <v>1</v>
      </c>
      <c r="AA301" s="1322"/>
      <c r="AB301" s="1323"/>
      <c r="AC301" s="1315">
        <v>3600</v>
      </c>
      <c r="AD301" s="1317"/>
      <c r="AE301" s="924">
        <v>1</v>
      </c>
      <c r="AF301" s="1315">
        <v>3600</v>
      </c>
      <c r="AG301" s="1316"/>
      <c r="AH301" s="1316"/>
      <c r="AI301" s="1317"/>
    </row>
    <row r="302" spans="1:35" ht="15" customHeight="1">
      <c r="A302" s="428"/>
      <c r="B302" s="928">
        <v>294</v>
      </c>
      <c r="C302" s="1016" t="s">
        <v>2519</v>
      </c>
      <c r="D302" s="1017"/>
      <c r="E302" s="1017"/>
      <c r="F302" s="1017"/>
      <c r="G302" s="1017"/>
      <c r="H302" s="1017"/>
      <c r="I302" s="1017"/>
      <c r="J302" s="1018"/>
      <c r="K302" s="1318"/>
      <c r="L302" s="1319"/>
      <c r="M302" s="1318" t="s">
        <v>2520</v>
      </c>
      <c r="N302" s="1320"/>
      <c r="O302" s="1320"/>
      <c r="P302" s="1320"/>
      <c r="Q302" s="1320"/>
      <c r="R302" s="1320"/>
      <c r="S302" s="1320"/>
      <c r="T302" s="1319"/>
      <c r="U302" s="1315"/>
      <c r="V302" s="1316"/>
      <c r="W302" s="1316"/>
      <c r="X302" s="1316"/>
      <c r="Y302" s="1317"/>
      <c r="Z302" s="1321">
        <v>1</v>
      </c>
      <c r="AA302" s="1322"/>
      <c r="AB302" s="1323"/>
      <c r="AC302" s="1315">
        <v>35000</v>
      </c>
      <c r="AD302" s="1317"/>
      <c r="AE302" s="924">
        <v>1</v>
      </c>
      <c r="AF302" s="1315">
        <v>35000</v>
      </c>
      <c r="AG302" s="1316"/>
      <c r="AH302" s="1316"/>
      <c r="AI302" s="1317"/>
    </row>
    <row r="303" spans="1:35" ht="14.25" customHeight="1">
      <c r="A303" s="428"/>
      <c r="B303" s="928">
        <v>295</v>
      </c>
      <c r="C303" s="1016" t="s">
        <v>2521</v>
      </c>
      <c r="D303" s="1017"/>
      <c r="E303" s="1017"/>
      <c r="F303" s="1017"/>
      <c r="G303" s="1017"/>
      <c r="H303" s="1017"/>
      <c r="I303" s="1017"/>
      <c r="J303" s="1018"/>
      <c r="K303" s="1318" t="s">
        <v>2390</v>
      </c>
      <c r="L303" s="1319"/>
      <c r="M303" s="1318" t="s">
        <v>2522</v>
      </c>
      <c r="N303" s="1320"/>
      <c r="O303" s="1320"/>
      <c r="P303" s="1320"/>
      <c r="Q303" s="1320"/>
      <c r="R303" s="1320"/>
      <c r="S303" s="1320"/>
      <c r="T303" s="1319"/>
      <c r="U303" s="1315"/>
      <c r="V303" s="1316"/>
      <c r="W303" s="1316"/>
      <c r="X303" s="1316"/>
      <c r="Y303" s="1317"/>
      <c r="Z303" s="1321">
        <v>1</v>
      </c>
      <c r="AA303" s="1322"/>
      <c r="AB303" s="1323"/>
      <c r="AC303" s="1315">
        <v>50000</v>
      </c>
      <c r="AD303" s="1317"/>
      <c r="AE303" s="924">
        <v>1</v>
      </c>
      <c r="AF303" s="1315">
        <v>50000</v>
      </c>
      <c r="AG303" s="1316"/>
      <c r="AH303" s="1316"/>
      <c r="AI303" s="1317"/>
    </row>
    <row r="304" spans="1:35" ht="14.25" customHeight="1">
      <c r="A304" s="428"/>
      <c r="B304" s="928">
        <v>296</v>
      </c>
      <c r="C304" s="1016" t="s">
        <v>2523</v>
      </c>
      <c r="D304" s="1017"/>
      <c r="E304" s="1017"/>
      <c r="F304" s="1017"/>
      <c r="G304" s="1017"/>
      <c r="H304" s="1017"/>
      <c r="I304" s="1017"/>
      <c r="J304" s="1018"/>
      <c r="K304" s="1318" t="s">
        <v>2164</v>
      </c>
      <c r="L304" s="1319"/>
      <c r="M304" s="1318" t="s">
        <v>2524</v>
      </c>
      <c r="N304" s="1320"/>
      <c r="O304" s="1320"/>
      <c r="P304" s="1320"/>
      <c r="Q304" s="1320"/>
      <c r="R304" s="1320"/>
      <c r="S304" s="1320"/>
      <c r="T304" s="1319"/>
      <c r="U304" s="1315"/>
      <c r="V304" s="1316"/>
      <c r="W304" s="1316"/>
      <c r="X304" s="1316"/>
      <c r="Y304" s="1317"/>
      <c r="Z304" s="1321">
        <v>1</v>
      </c>
      <c r="AA304" s="1322"/>
      <c r="AB304" s="1323"/>
      <c r="AC304" s="1315">
        <v>39500</v>
      </c>
      <c r="AD304" s="1317"/>
      <c r="AE304" s="924">
        <v>1</v>
      </c>
      <c r="AF304" s="1315">
        <v>39500</v>
      </c>
      <c r="AG304" s="1316"/>
      <c r="AH304" s="1316"/>
      <c r="AI304" s="1317"/>
    </row>
    <row r="305" spans="1:35" ht="14.25" customHeight="1">
      <c r="A305" s="428"/>
      <c r="B305" s="928">
        <v>297</v>
      </c>
      <c r="C305" s="1016" t="s">
        <v>2525</v>
      </c>
      <c r="D305" s="1017"/>
      <c r="E305" s="1017"/>
      <c r="F305" s="1017"/>
      <c r="G305" s="1017"/>
      <c r="H305" s="1017"/>
      <c r="I305" s="1017"/>
      <c r="J305" s="1018"/>
      <c r="K305" s="1318" t="s">
        <v>2164</v>
      </c>
      <c r="L305" s="1319"/>
      <c r="M305" s="1318" t="s">
        <v>2526</v>
      </c>
      <c r="N305" s="1320"/>
      <c r="O305" s="1320"/>
      <c r="P305" s="1320"/>
      <c r="Q305" s="1320"/>
      <c r="R305" s="1320"/>
      <c r="S305" s="1320"/>
      <c r="T305" s="1319"/>
      <c r="U305" s="1315"/>
      <c r="V305" s="1316"/>
      <c r="W305" s="1316"/>
      <c r="X305" s="1316"/>
      <c r="Y305" s="1317"/>
      <c r="Z305" s="1321">
        <v>1</v>
      </c>
      <c r="AA305" s="1322"/>
      <c r="AB305" s="1323"/>
      <c r="AC305" s="1315">
        <v>29500</v>
      </c>
      <c r="AD305" s="1317"/>
      <c r="AE305" s="924">
        <v>1</v>
      </c>
      <c r="AF305" s="1315">
        <v>29500</v>
      </c>
      <c r="AG305" s="1316"/>
      <c r="AH305" s="1316"/>
      <c r="AI305" s="1317"/>
    </row>
    <row r="306" spans="1:35" ht="14.25" customHeight="1">
      <c r="A306" s="428"/>
      <c r="B306" s="928">
        <v>298</v>
      </c>
      <c r="C306" s="1016" t="s">
        <v>2212</v>
      </c>
      <c r="D306" s="1017"/>
      <c r="E306" s="1017"/>
      <c r="F306" s="1017"/>
      <c r="G306" s="1017"/>
      <c r="H306" s="1017"/>
      <c r="I306" s="1017"/>
      <c r="J306" s="1018"/>
      <c r="K306" s="1318"/>
      <c r="L306" s="1319"/>
      <c r="M306" s="1318" t="s">
        <v>2527</v>
      </c>
      <c r="N306" s="1320"/>
      <c r="O306" s="1320"/>
      <c r="P306" s="1320"/>
      <c r="Q306" s="1320"/>
      <c r="R306" s="1320"/>
      <c r="S306" s="1320"/>
      <c r="T306" s="1319"/>
      <c r="U306" s="1315"/>
      <c r="V306" s="1316"/>
      <c r="W306" s="1316"/>
      <c r="X306" s="1316"/>
      <c r="Y306" s="1317"/>
      <c r="Z306" s="1321">
        <v>1</v>
      </c>
      <c r="AA306" s="1322"/>
      <c r="AB306" s="1323"/>
      <c r="AC306" s="1315">
        <v>10000</v>
      </c>
      <c r="AD306" s="1317"/>
      <c r="AE306" s="924">
        <v>1</v>
      </c>
      <c r="AF306" s="1315">
        <v>10000</v>
      </c>
      <c r="AG306" s="1316"/>
      <c r="AH306" s="1316"/>
      <c r="AI306" s="1317"/>
    </row>
    <row r="307" spans="1:35" ht="14.25" customHeight="1">
      <c r="A307" s="428"/>
      <c r="B307" s="928">
        <v>299</v>
      </c>
      <c r="C307" s="1016" t="s">
        <v>2214</v>
      </c>
      <c r="D307" s="1017"/>
      <c r="E307" s="1017"/>
      <c r="F307" s="1017"/>
      <c r="G307" s="1017"/>
      <c r="H307" s="1017"/>
      <c r="I307" s="1017"/>
      <c r="J307" s="1018"/>
      <c r="K307" s="1318"/>
      <c r="L307" s="1319"/>
      <c r="M307" s="1318" t="s">
        <v>2528</v>
      </c>
      <c r="N307" s="1320"/>
      <c r="O307" s="1320"/>
      <c r="P307" s="1320"/>
      <c r="Q307" s="1320"/>
      <c r="R307" s="1320"/>
      <c r="S307" s="1320"/>
      <c r="T307" s="1319"/>
      <c r="U307" s="1315"/>
      <c r="V307" s="1316"/>
      <c r="W307" s="1316"/>
      <c r="X307" s="1316"/>
      <c r="Y307" s="1317"/>
      <c r="Z307" s="1321">
        <v>1</v>
      </c>
      <c r="AA307" s="1322"/>
      <c r="AB307" s="1323"/>
      <c r="AC307" s="1315">
        <v>4500</v>
      </c>
      <c r="AD307" s="1317"/>
      <c r="AE307" s="924">
        <v>1</v>
      </c>
      <c r="AF307" s="1315">
        <v>4500</v>
      </c>
      <c r="AG307" s="1316"/>
      <c r="AH307" s="1316"/>
      <c r="AI307" s="1317"/>
    </row>
    <row r="308" spans="1:35" ht="14.25" customHeight="1">
      <c r="A308" s="428"/>
      <c r="B308" s="928">
        <v>300</v>
      </c>
      <c r="C308" s="1016" t="s">
        <v>709</v>
      </c>
      <c r="D308" s="1017"/>
      <c r="E308" s="1017"/>
      <c r="F308" s="1017"/>
      <c r="G308" s="1017"/>
      <c r="H308" s="1017"/>
      <c r="I308" s="1017"/>
      <c r="J308" s="1018"/>
      <c r="K308" s="1318" t="s">
        <v>2205</v>
      </c>
      <c r="L308" s="1319"/>
      <c r="M308" s="1318" t="s">
        <v>2529</v>
      </c>
      <c r="N308" s="1320"/>
      <c r="O308" s="1320"/>
      <c r="P308" s="1320"/>
      <c r="Q308" s="1320"/>
      <c r="R308" s="1320"/>
      <c r="S308" s="1320"/>
      <c r="T308" s="1319"/>
      <c r="U308" s="1315"/>
      <c r="V308" s="1316"/>
      <c r="W308" s="1316"/>
      <c r="X308" s="1316"/>
      <c r="Y308" s="1317"/>
      <c r="Z308" s="1321">
        <v>1</v>
      </c>
      <c r="AA308" s="1322"/>
      <c r="AB308" s="1323"/>
      <c r="AC308" s="1315">
        <v>73</v>
      </c>
      <c r="AD308" s="1317"/>
      <c r="AE308" s="924">
        <v>1</v>
      </c>
      <c r="AF308" s="1315">
        <v>73</v>
      </c>
      <c r="AG308" s="1316"/>
      <c r="AH308" s="1316"/>
      <c r="AI308" s="1317"/>
    </row>
    <row r="309" spans="1:35" ht="15" customHeight="1">
      <c r="A309" s="428"/>
      <c r="B309" s="928">
        <v>301</v>
      </c>
      <c r="C309" s="1016" t="s">
        <v>2194</v>
      </c>
      <c r="D309" s="1017"/>
      <c r="E309" s="1017"/>
      <c r="F309" s="1017"/>
      <c r="G309" s="1017"/>
      <c r="H309" s="1017"/>
      <c r="I309" s="1017"/>
      <c r="J309" s="1018"/>
      <c r="K309" s="1318"/>
      <c r="L309" s="1319"/>
      <c r="M309" s="1318" t="s">
        <v>2530</v>
      </c>
      <c r="N309" s="1320"/>
      <c r="O309" s="1320"/>
      <c r="P309" s="1320"/>
      <c r="Q309" s="1320"/>
      <c r="R309" s="1320"/>
      <c r="S309" s="1320"/>
      <c r="T309" s="1319"/>
      <c r="U309" s="1315"/>
      <c r="V309" s="1316"/>
      <c r="W309" s="1316"/>
      <c r="X309" s="1316"/>
      <c r="Y309" s="1317"/>
      <c r="Z309" s="1321">
        <v>1</v>
      </c>
      <c r="AA309" s="1322"/>
      <c r="AB309" s="1323"/>
      <c r="AC309" s="1315">
        <v>25200</v>
      </c>
      <c r="AD309" s="1317"/>
      <c r="AE309" s="924">
        <v>1</v>
      </c>
      <c r="AF309" s="1315">
        <v>25200</v>
      </c>
      <c r="AG309" s="1316"/>
      <c r="AH309" s="1316"/>
      <c r="AI309" s="1317"/>
    </row>
    <row r="310" spans="1:35" ht="14.25" customHeight="1">
      <c r="A310" s="428"/>
      <c r="B310" s="928">
        <v>302</v>
      </c>
      <c r="C310" s="1016" t="s">
        <v>2068</v>
      </c>
      <c r="D310" s="1017"/>
      <c r="E310" s="1017"/>
      <c r="F310" s="1017"/>
      <c r="G310" s="1017"/>
      <c r="H310" s="1017"/>
      <c r="I310" s="1017"/>
      <c r="J310" s="1018"/>
      <c r="K310" s="1318" t="s">
        <v>2390</v>
      </c>
      <c r="L310" s="1319"/>
      <c r="M310" s="1318" t="s">
        <v>2531</v>
      </c>
      <c r="N310" s="1320"/>
      <c r="O310" s="1320"/>
      <c r="P310" s="1320"/>
      <c r="Q310" s="1320"/>
      <c r="R310" s="1320"/>
      <c r="S310" s="1320"/>
      <c r="T310" s="1319"/>
      <c r="U310" s="1315"/>
      <c r="V310" s="1316"/>
      <c r="W310" s="1316"/>
      <c r="X310" s="1316"/>
      <c r="Y310" s="1317"/>
      <c r="Z310" s="1321">
        <v>1</v>
      </c>
      <c r="AA310" s="1322"/>
      <c r="AB310" s="1323"/>
      <c r="AC310" s="1315">
        <v>8400</v>
      </c>
      <c r="AD310" s="1317"/>
      <c r="AE310" s="924">
        <v>1</v>
      </c>
      <c r="AF310" s="1315">
        <v>8400</v>
      </c>
      <c r="AG310" s="1316"/>
      <c r="AH310" s="1316"/>
      <c r="AI310" s="1317"/>
    </row>
    <row r="311" spans="1:35" ht="14.25" customHeight="1">
      <c r="A311" s="428"/>
      <c r="B311" s="928">
        <v>303</v>
      </c>
      <c r="C311" s="1016" t="s">
        <v>2068</v>
      </c>
      <c r="D311" s="1017"/>
      <c r="E311" s="1017"/>
      <c r="F311" s="1017"/>
      <c r="G311" s="1017"/>
      <c r="H311" s="1017"/>
      <c r="I311" s="1017"/>
      <c r="J311" s="1018"/>
      <c r="K311" s="1318"/>
      <c r="L311" s="1319"/>
      <c r="M311" s="1318" t="s">
        <v>2532</v>
      </c>
      <c r="N311" s="1320"/>
      <c r="O311" s="1320"/>
      <c r="P311" s="1320"/>
      <c r="Q311" s="1320"/>
      <c r="R311" s="1320"/>
      <c r="S311" s="1320"/>
      <c r="T311" s="1319"/>
      <c r="U311" s="1315"/>
      <c r="V311" s="1316"/>
      <c r="W311" s="1316"/>
      <c r="X311" s="1316"/>
      <c r="Y311" s="1317"/>
      <c r="Z311" s="1321">
        <v>1</v>
      </c>
      <c r="AA311" s="1322"/>
      <c r="AB311" s="1323"/>
      <c r="AC311" s="1315">
        <v>8400</v>
      </c>
      <c r="AD311" s="1317"/>
      <c r="AE311" s="924">
        <v>1</v>
      </c>
      <c r="AF311" s="1315">
        <v>8400</v>
      </c>
      <c r="AG311" s="1316"/>
      <c r="AH311" s="1316"/>
      <c r="AI311" s="1317"/>
    </row>
    <row r="312" spans="1:35" ht="14.25" customHeight="1">
      <c r="A312" s="428"/>
      <c r="B312" s="928">
        <v>304</v>
      </c>
      <c r="C312" s="1016" t="s">
        <v>2533</v>
      </c>
      <c r="D312" s="1017"/>
      <c r="E312" s="1017"/>
      <c r="F312" s="1017"/>
      <c r="G312" s="1017"/>
      <c r="H312" s="1017"/>
      <c r="I312" s="1017"/>
      <c r="J312" s="1018"/>
      <c r="K312" s="1318"/>
      <c r="L312" s="1319"/>
      <c r="M312" s="1318" t="s">
        <v>2534</v>
      </c>
      <c r="N312" s="1320"/>
      <c r="O312" s="1320"/>
      <c r="P312" s="1320"/>
      <c r="Q312" s="1320"/>
      <c r="R312" s="1320"/>
      <c r="S312" s="1320"/>
      <c r="T312" s="1319"/>
      <c r="U312" s="1315"/>
      <c r="V312" s="1316"/>
      <c r="W312" s="1316"/>
      <c r="X312" s="1316"/>
      <c r="Y312" s="1317"/>
      <c r="Z312" s="1321">
        <v>1</v>
      </c>
      <c r="AA312" s="1322"/>
      <c r="AB312" s="1323"/>
      <c r="AC312" s="1315">
        <v>39000</v>
      </c>
      <c r="AD312" s="1317"/>
      <c r="AE312" s="924">
        <v>1</v>
      </c>
      <c r="AF312" s="1315">
        <v>39000</v>
      </c>
      <c r="AG312" s="1316"/>
      <c r="AH312" s="1316"/>
      <c r="AI312" s="1317"/>
    </row>
    <row r="313" spans="1:35" ht="14.25" customHeight="1">
      <c r="A313" s="428"/>
      <c r="B313" s="928">
        <v>305</v>
      </c>
      <c r="C313" s="1016" t="s">
        <v>2535</v>
      </c>
      <c r="D313" s="1017"/>
      <c r="E313" s="1017"/>
      <c r="F313" s="1017"/>
      <c r="G313" s="1017"/>
      <c r="H313" s="1017"/>
      <c r="I313" s="1017"/>
      <c r="J313" s="1018"/>
      <c r="K313" s="1318"/>
      <c r="L313" s="1319"/>
      <c r="M313" s="1318" t="s">
        <v>2536</v>
      </c>
      <c r="N313" s="1320"/>
      <c r="O313" s="1320"/>
      <c r="P313" s="1320"/>
      <c r="Q313" s="1320"/>
      <c r="R313" s="1320"/>
      <c r="S313" s="1320"/>
      <c r="T313" s="1319"/>
      <c r="U313" s="1315"/>
      <c r="V313" s="1316"/>
      <c r="W313" s="1316"/>
      <c r="X313" s="1316"/>
      <c r="Y313" s="1317"/>
      <c r="Z313" s="1321">
        <v>1</v>
      </c>
      <c r="AA313" s="1322"/>
      <c r="AB313" s="1323"/>
      <c r="AC313" s="1315">
        <v>34800</v>
      </c>
      <c r="AD313" s="1317"/>
      <c r="AE313" s="924">
        <v>1</v>
      </c>
      <c r="AF313" s="1315">
        <v>34800</v>
      </c>
      <c r="AG313" s="1316"/>
      <c r="AH313" s="1316"/>
      <c r="AI313" s="1317"/>
    </row>
    <row r="314" spans="1:35" ht="14.25" customHeight="1">
      <c r="A314" s="428"/>
      <c r="B314" s="928">
        <v>306</v>
      </c>
      <c r="C314" s="1016" t="s">
        <v>2537</v>
      </c>
      <c r="D314" s="1017"/>
      <c r="E314" s="1017"/>
      <c r="F314" s="1017"/>
      <c r="G314" s="1017"/>
      <c r="H314" s="1017"/>
      <c r="I314" s="1017"/>
      <c r="J314" s="1018"/>
      <c r="K314" s="1318" t="s">
        <v>2390</v>
      </c>
      <c r="L314" s="1319"/>
      <c r="M314" s="1318" t="s">
        <v>2538</v>
      </c>
      <c r="N314" s="1320"/>
      <c r="O314" s="1320"/>
      <c r="P314" s="1320"/>
      <c r="Q314" s="1320"/>
      <c r="R314" s="1320"/>
      <c r="S314" s="1320"/>
      <c r="T314" s="1319"/>
      <c r="U314" s="1315"/>
      <c r="V314" s="1316"/>
      <c r="W314" s="1316"/>
      <c r="X314" s="1316"/>
      <c r="Y314" s="1317"/>
      <c r="Z314" s="1321">
        <v>1</v>
      </c>
      <c r="AA314" s="1322"/>
      <c r="AB314" s="1323"/>
      <c r="AC314" s="1315">
        <v>84000</v>
      </c>
      <c r="AD314" s="1317"/>
      <c r="AE314" s="924">
        <v>1</v>
      </c>
      <c r="AF314" s="1315">
        <v>84000</v>
      </c>
      <c r="AG314" s="1316"/>
      <c r="AH314" s="1316"/>
      <c r="AI314" s="1317"/>
    </row>
    <row r="315" spans="1:35" ht="14.25" customHeight="1">
      <c r="A315" s="428"/>
      <c r="B315" s="928">
        <v>307</v>
      </c>
      <c r="C315" s="1016" t="s">
        <v>2537</v>
      </c>
      <c r="D315" s="1017"/>
      <c r="E315" s="1017"/>
      <c r="F315" s="1017"/>
      <c r="G315" s="1017"/>
      <c r="H315" s="1017"/>
      <c r="I315" s="1017"/>
      <c r="J315" s="1018"/>
      <c r="K315" s="1318" t="s">
        <v>2390</v>
      </c>
      <c r="L315" s="1319"/>
      <c r="M315" s="1318" t="s">
        <v>2539</v>
      </c>
      <c r="N315" s="1320"/>
      <c r="O315" s="1320"/>
      <c r="P315" s="1320"/>
      <c r="Q315" s="1320"/>
      <c r="R315" s="1320"/>
      <c r="S315" s="1320"/>
      <c r="T315" s="1319"/>
      <c r="U315" s="1315"/>
      <c r="V315" s="1316"/>
      <c r="W315" s="1316"/>
      <c r="X315" s="1316"/>
      <c r="Y315" s="1317"/>
      <c r="Z315" s="1321">
        <v>1</v>
      </c>
      <c r="AA315" s="1322"/>
      <c r="AB315" s="1323"/>
      <c r="AC315" s="1315">
        <v>84000</v>
      </c>
      <c r="AD315" s="1317"/>
      <c r="AE315" s="924">
        <v>1</v>
      </c>
      <c r="AF315" s="1315">
        <v>84000</v>
      </c>
      <c r="AG315" s="1316"/>
      <c r="AH315" s="1316"/>
      <c r="AI315" s="1317"/>
    </row>
    <row r="316" spans="1:35" ht="14.25" customHeight="1">
      <c r="A316" s="428"/>
      <c r="B316" s="928">
        <v>308</v>
      </c>
      <c r="C316" s="1016" t="s">
        <v>2537</v>
      </c>
      <c r="D316" s="1017"/>
      <c r="E316" s="1017"/>
      <c r="F316" s="1017"/>
      <c r="G316" s="1017"/>
      <c r="H316" s="1017"/>
      <c r="I316" s="1017"/>
      <c r="J316" s="1018"/>
      <c r="K316" s="1318" t="s">
        <v>2390</v>
      </c>
      <c r="L316" s="1319"/>
      <c r="M316" s="1318" t="s">
        <v>2540</v>
      </c>
      <c r="N316" s="1320"/>
      <c r="O316" s="1320"/>
      <c r="P316" s="1320"/>
      <c r="Q316" s="1320"/>
      <c r="R316" s="1320"/>
      <c r="S316" s="1320"/>
      <c r="T316" s="1319"/>
      <c r="U316" s="1315"/>
      <c r="V316" s="1316"/>
      <c r="W316" s="1316"/>
      <c r="X316" s="1316"/>
      <c r="Y316" s="1317"/>
      <c r="Z316" s="1321">
        <v>1</v>
      </c>
      <c r="AA316" s="1322"/>
      <c r="AB316" s="1323"/>
      <c r="AC316" s="1315">
        <v>84000</v>
      </c>
      <c r="AD316" s="1317"/>
      <c r="AE316" s="924">
        <v>1</v>
      </c>
      <c r="AF316" s="1315">
        <v>84000</v>
      </c>
      <c r="AG316" s="1316"/>
      <c r="AH316" s="1316"/>
      <c r="AI316" s="1317"/>
    </row>
    <row r="317" spans="1:35" ht="14.25" customHeight="1">
      <c r="A317" s="428"/>
      <c r="B317" s="928">
        <v>309</v>
      </c>
      <c r="C317" s="1016" t="s">
        <v>2537</v>
      </c>
      <c r="D317" s="1017"/>
      <c r="E317" s="1017"/>
      <c r="F317" s="1017"/>
      <c r="G317" s="1017"/>
      <c r="H317" s="1017"/>
      <c r="I317" s="1017"/>
      <c r="J317" s="1018"/>
      <c r="K317" s="1318" t="s">
        <v>2390</v>
      </c>
      <c r="L317" s="1319"/>
      <c r="M317" s="1318" t="s">
        <v>2541</v>
      </c>
      <c r="N317" s="1320"/>
      <c r="O317" s="1320"/>
      <c r="P317" s="1320"/>
      <c r="Q317" s="1320"/>
      <c r="R317" s="1320"/>
      <c r="S317" s="1320"/>
      <c r="T317" s="1319"/>
      <c r="U317" s="1315"/>
      <c r="V317" s="1316"/>
      <c r="W317" s="1316"/>
      <c r="X317" s="1316"/>
      <c r="Y317" s="1317"/>
      <c r="Z317" s="1321">
        <v>1</v>
      </c>
      <c r="AA317" s="1322"/>
      <c r="AB317" s="1323"/>
      <c r="AC317" s="1315">
        <v>84000</v>
      </c>
      <c r="AD317" s="1317"/>
      <c r="AE317" s="924">
        <v>1</v>
      </c>
      <c r="AF317" s="1315">
        <v>84000</v>
      </c>
      <c r="AG317" s="1316"/>
      <c r="AH317" s="1316"/>
      <c r="AI317" s="1317"/>
    </row>
    <row r="318" spans="1:35" ht="14.25" customHeight="1">
      <c r="A318" s="428"/>
      <c r="B318" s="928">
        <v>310</v>
      </c>
      <c r="C318" s="1016" t="s">
        <v>2537</v>
      </c>
      <c r="D318" s="1017"/>
      <c r="E318" s="1017"/>
      <c r="F318" s="1017"/>
      <c r="G318" s="1017"/>
      <c r="H318" s="1017"/>
      <c r="I318" s="1017"/>
      <c r="J318" s="1018"/>
      <c r="K318" s="1318" t="s">
        <v>2390</v>
      </c>
      <c r="L318" s="1319"/>
      <c r="M318" s="1318" t="s">
        <v>2542</v>
      </c>
      <c r="N318" s="1320"/>
      <c r="O318" s="1320"/>
      <c r="P318" s="1320"/>
      <c r="Q318" s="1320"/>
      <c r="R318" s="1320"/>
      <c r="S318" s="1320"/>
      <c r="T318" s="1319"/>
      <c r="U318" s="1315"/>
      <c r="V318" s="1316"/>
      <c r="W318" s="1316"/>
      <c r="X318" s="1316"/>
      <c r="Y318" s="1317"/>
      <c r="Z318" s="1321">
        <v>1</v>
      </c>
      <c r="AA318" s="1322"/>
      <c r="AB318" s="1323"/>
      <c r="AC318" s="1315">
        <v>84000</v>
      </c>
      <c r="AD318" s="1317"/>
      <c r="AE318" s="924">
        <v>1</v>
      </c>
      <c r="AF318" s="1315">
        <v>84000</v>
      </c>
      <c r="AG318" s="1316"/>
      <c r="AH318" s="1316"/>
      <c r="AI318" s="1317"/>
    </row>
    <row r="319" spans="1:35" ht="15" customHeight="1">
      <c r="A319" s="428"/>
      <c r="B319" s="928">
        <v>311</v>
      </c>
      <c r="C319" s="1016" t="s">
        <v>2537</v>
      </c>
      <c r="D319" s="1017"/>
      <c r="E319" s="1017"/>
      <c r="F319" s="1017"/>
      <c r="G319" s="1017"/>
      <c r="H319" s="1017"/>
      <c r="I319" s="1017"/>
      <c r="J319" s="1018"/>
      <c r="K319" s="1318" t="s">
        <v>2390</v>
      </c>
      <c r="L319" s="1319"/>
      <c r="M319" s="1318" t="s">
        <v>2543</v>
      </c>
      <c r="N319" s="1320"/>
      <c r="O319" s="1320"/>
      <c r="P319" s="1320"/>
      <c r="Q319" s="1320"/>
      <c r="R319" s="1320"/>
      <c r="S319" s="1320"/>
      <c r="T319" s="1319"/>
      <c r="U319" s="1315"/>
      <c r="V319" s="1316"/>
      <c r="W319" s="1316"/>
      <c r="X319" s="1316"/>
      <c r="Y319" s="1317"/>
      <c r="Z319" s="1321">
        <v>1</v>
      </c>
      <c r="AA319" s="1322"/>
      <c r="AB319" s="1323"/>
      <c r="AC319" s="1315">
        <v>84000</v>
      </c>
      <c r="AD319" s="1317"/>
      <c r="AE319" s="924">
        <v>1</v>
      </c>
      <c r="AF319" s="1315">
        <v>84000</v>
      </c>
      <c r="AG319" s="1316"/>
      <c r="AH319" s="1316"/>
      <c r="AI319" s="1317"/>
    </row>
    <row r="320" spans="1:35" ht="14.25" customHeight="1">
      <c r="A320" s="428"/>
      <c r="B320" s="928">
        <v>312</v>
      </c>
      <c r="C320" s="1016" t="s">
        <v>2537</v>
      </c>
      <c r="D320" s="1017"/>
      <c r="E320" s="1017"/>
      <c r="F320" s="1017"/>
      <c r="G320" s="1017"/>
      <c r="H320" s="1017"/>
      <c r="I320" s="1017"/>
      <c r="J320" s="1018"/>
      <c r="K320" s="1318" t="s">
        <v>2390</v>
      </c>
      <c r="L320" s="1319"/>
      <c r="M320" s="1318" t="s">
        <v>2544</v>
      </c>
      <c r="N320" s="1320"/>
      <c r="O320" s="1320"/>
      <c r="P320" s="1320"/>
      <c r="Q320" s="1320"/>
      <c r="R320" s="1320"/>
      <c r="S320" s="1320"/>
      <c r="T320" s="1319"/>
      <c r="U320" s="1315"/>
      <c r="V320" s="1316"/>
      <c r="W320" s="1316"/>
      <c r="X320" s="1316"/>
      <c r="Y320" s="1317"/>
      <c r="Z320" s="1321">
        <v>1</v>
      </c>
      <c r="AA320" s="1322"/>
      <c r="AB320" s="1323"/>
      <c r="AC320" s="1315">
        <v>84000</v>
      </c>
      <c r="AD320" s="1317"/>
      <c r="AE320" s="924">
        <v>1</v>
      </c>
      <c r="AF320" s="1315">
        <v>84000</v>
      </c>
      <c r="AG320" s="1316"/>
      <c r="AH320" s="1316"/>
      <c r="AI320" s="1317"/>
    </row>
    <row r="321" spans="1:35" ht="14.25" customHeight="1">
      <c r="A321" s="428"/>
      <c r="B321" s="928">
        <v>313</v>
      </c>
      <c r="C321" s="1016" t="s">
        <v>2537</v>
      </c>
      <c r="D321" s="1017"/>
      <c r="E321" s="1017"/>
      <c r="F321" s="1017"/>
      <c r="G321" s="1017"/>
      <c r="H321" s="1017"/>
      <c r="I321" s="1017"/>
      <c r="J321" s="1018"/>
      <c r="K321" s="1318"/>
      <c r="L321" s="1319"/>
      <c r="M321" s="1318" t="s">
        <v>2545</v>
      </c>
      <c r="N321" s="1320"/>
      <c r="O321" s="1320"/>
      <c r="P321" s="1320"/>
      <c r="Q321" s="1320"/>
      <c r="R321" s="1320"/>
      <c r="S321" s="1320"/>
      <c r="T321" s="1319"/>
      <c r="U321" s="1315"/>
      <c r="V321" s="1316"/>
      <c r="W321" s="1316"/>
      <c r="X321" s="1316"/>
      <c r="Y321" s="1317"/>
      <c r="Z321" s="1321">
        <v>1</v>
      </c>
      <c r="AA321" s="1322"/>
      <c r="AB321" s="1323"/>
      <c r="AC321" s="1315">
        <v>84000</v>
      </c>
      <c r="AD321" s="1317"/>
      <c r="AE321" s="924">
        <v>1</v>
      </c>
      <c r="AF321" s="1315">
        <v>84000</v>
      </c>
      <c r="AG321" s="1316"/>
      <c r="AH321" s="1316"/>
      <c r="AI321" s="1317"/>
    </row>
    <row r="322" spans="1:35" ht="14.25" customHeight="1">
      <c r="A322" s="428"/>
      <c r="B322" s="928">
        <v>314</v>
      </c>
      <c r="C322" s="1016" t="s">
        <v>2537</v>
      </c>
      <c r="D322" s="1017"/>
      <c r="E322" s="1017"/>
      <c r="F322" s="1017"/>
      <c r="G322" s="1017"/>
      <c r="H322" s="1017"/>
      <c r="I322" s="1017"/>
      <c r="J322" s="1018"/>
      <c r="K322" s="1318" t="s">
        <v>2390</v>
      </c>
      <c r="L322" s="1319"/>
      <c r="M322" s="1318" t="s">
        <v>2546</v>
      </c>
      <c r="N322" s="1320"/>
      <c r="O322" s="1320"/>
      <c r="P322" s="1320"/>
      <c r="Q322" s="1320"/>
      <c r="R322" s="1320"/>
      <c r="S322" s="1320"/>
      <c r="T322" s="1319"/>
      <c r="U322" s="1315"/>
      <c r="V322" s="1316"/>
      <c r="W322" s="1316"/>
      <c r="X322" s="1316"/>
      <c r="Y322" s="1317"/>
      <c r="Z322" s="1321">
        <v>1</v>
      </c>
      <c r="AA322" s="1322"/>
      <c r="AB322" s="1323"/>
      <c r="AC322" s="1315">
        <v>84000</v>
      </c>
      <c r="AD322" s="1317"/>
      <c r="AE322" s="924">
        <v>1</v>
      </c>
      <c r="AF322" s="1315">
        <v>84000</v>
      </c>
      <c r="AG322" s="1316"/>
      <c r="AH322" s="1316"/>
      <c r="AI322" s="1317"/>
    </row>
    <row r="323" spans="1:35" ht="14.25" customHeight="1">
      <c r="A323" s="428"/>
      <c r="B323" s="928">
        <v>315</v>
      </c>
      <c r="C323" s="1016" t="s">
        <v>2537</v>
      </c>
      <c r="D323" s="1017"/>
      <c r="E323" s="1017"/>
      <c r="F323" s="1017"/>
      <c r="G323" s="1017"/>
      <c r="H323" s="1017"/>
      <c r="I323" s="1017"/>
      <c r="J323" s="1018"/>
      <c r="K323" s="1318" t="s">
        <v>2390</v>
      </c>
      <c r="L323" s="1319"/>
      <c r="M323" s="1318" t="s">
        <v>2547</v>
      </c>
      <c r="N323" s="1320"/>
      <c r="O323" s="1320"/>
      <c r="P323" s="1320"/>
      <c r="Q323" s="1320"/>
      <c r="R323" s="1320"/>
      <c r="S323" s="1320"/>
      <c r="T323" s="1319"/>
      <c r="U323" s="1315"/>
      <c r="V323" s="1316"/>
      <c r="W323" s="1316"/>
      <c r="X323" s="1316"/>
      <c r="Y323" s="1317"/>
      <c r="Z323" s="1321">
        <v>1</v>
      </c>
      <c r="AA323" s="1322"/>
      <c r="AB323" s="1323"/>
      <c r="AC323" s="1315">
        <v>84000</v>
      </c>
      <c r="AD323" s="1317"/>
      <c r="AE323" s="924">
        <v>1</v>
      </c>
      <c r="AF323" s="1315">
        <v>84000</v>
      </c>
      <c r="AG323" s="1316"/>
      <c r="AH323" s="1316"/>
      <c r="AI323" s="1317"/>
    </row>
    <row r="324" spans="1:35" ht="14.25" customHeight="1">
      <c r="A324" s="428"/>
      <c r="B324" s="928">
        <v>316</v>
      </c>
      <c r="C324" s="1016" t="s">
        <v>2537</v>
      </c>
      <c r="D324" s="1017"/>
      <c r="E324" s="1017"/>
      <c r="F324" s="1017"/>
      <c r="G324" s="1017"/>
      <c r="H324" s="1017"/>
      <c r="I324" s="1017"/>
      <c r="J324" s="1018"/>
      <c r="K324" s="1318" t="s">
        <v>2390</v>
      </c>
      <c r="L324" s="1319"/>
      <c r="M324" s="1318" t="s">
        <v>2548</v>
      </c>
      <c r="N324" s="1320"/>
      <c r="O324" s="1320"/>
      <c r="P324" s="1320"/>
      <c r="Q324" s="1320"/>
      <c r="R324" s="1320"/>
      <c r="S324" s="1320"/>
      <c r="T324" s="1319"/>
      <c r="U324" s="1315"/>
      <c r="V324" s="1316"/>
      <c r="W324" s="1316"/>
      <c r="X324" s="1316"/>
      <c r="Y324" s="1317"/>
      <c r="Z324" s="1321">
        <v>1</v>
      </c>
      <c r="AA324" s="1322"/>
      <c r="AB324" s="1323"/>
      <c r="AC324" s="1315">
        <v>84000</v>
      </c>
      <c r="AD324" s="1317"/>
      <c r="AE324" s="924">
        <v>1</v>
      </c>
      <c r="AF324" s="1315">
        <v>84000</v>
      </c>
      <c r="AG324" s="1316"/>
      <c r="AH324" s="1316"/>
      <c r="AI324" s="1317"/>
    </row>
    <row r="325" spans="1:35" ht="14.25" customHeight="1">
      <c r="A325" s="428"/>
      <c r="B325" s="928">
        <v>317</v>
      </c>
      <c r="C325" s="1016" t="s">
        <v>2537</v>
      </c>
      <c r="D325" s="1017"/>
      <c r="E325" s="1017"/>
      <c r="F325" s="1017"/>
      <c r="G325" s="1017"/>
      <c r="H325" s="1017"/>
      <c r="I325" s="1017"/>
      <c r="J325" s="1018"/>
      <c r="K325" s="1318" t="s">
        <v>2390</v>
      </c>
      <c r="L325" s="1319"/>
      <c r="M325" s="1318" t="s">
        <v>2549</v>
      </c>
      <c r="N325" s="1320"/>
      <c r="O325" s="1320"/>
      <c r="P325" s="1320"/>
      <c r="Q325" s="1320"/>
      <c r="R325" s="1320"/>
      <c r="S325" s="1320"/>
      <c r="T325" s="1319"/>
      <c r="U325" s="1315"/>
      <c r="V325" s="1316"/>
      <c r="W325" s="1316"/>
      <c r="X325" s="1316"/>
      <c r="Y325" s="1317"/>
      <c r="Z325" s="1321">
        <v>1</v>
      </c>
      <c r="AA325" s="1322"/>
      <c r="AB325" s="1323"/>
      <c r="AC325" s="1315">
        <v>84000</v>
      </c>
      <c r="AD325" s="1317"/>
      <c r="AE325" s="924">
        <v>1</v>
      </c>
      <c r="AF325" s="1315">
        <v>84000</v>
      </c>
      <c r="AG325" s="1316"/>
      <c r="AH325" s="1316"/>
      <c r="AI325" s="1317"/>
    </row>
    <row r="326" spans="1:35" ht="14.25" customHeight="1">
      <c r="A326" s="428"/>
      <c r="B326" s="928">
        <v>318</v>
      </c>
      <c r="C326" s="1016" t="s">
        <v>2403</v>
      </c>
      <c r="D326" s="1017"/>
      <c r="E326" s="1017"/>
      <c r="F326" s="1017"/>
      <c r="G326" s="1017"/>
      <c r="H326" s="1017"/>
      <c r="I326" s="1017"/>
      <c r="J326" s="1018"/>
      <c r="K326" s="1318"/>
      <c r="L326" s="1319"/>
      <c r="M326" s="1318" t="s">
        <v>2550</v>
      </c>
      <c r="N326" s="1320"/>
      <c r="O326" s="1320"/>
      <c r="P326" s="1320"/>
      <c r="Q326" s="1320"/>
      <c r="R326" s="1320"/>
      <c r="S326" s="1320"/>
      <c r="T326" s="1319"/>
      <c r="U326" s="1315"/>
      <c r="V326" s="1316"/>
      <c r="W326" s="1316"/>
      <c r="X326" s="1316"/>
      <c r="Y326" s="1317"/>
      <c r="Z326" s="1321">
        <v>1</v>
      </c>
      <c r="AA326" s="1322"/>
      <c r="AB326" s="1323"/>
      <c r="AC326" s="1315">
        <v>36738.46</v>
      </c>
      <c r="AD326" s="1317"/>
      <c r="AE326" s="924">
        <v>1</v>
      </c>
      <c r="AF326" s="1315">
        <v>36738.46</v>
      </c>
      <c r="AG326" s="1316"/>
      <c r="AH326" s="1316"/>
      <c r="AI326" s="1317"/>
    </row>
    <row r="327" spans="1:35" ht="14.25" customHeight="1">
      <c r="A327" s="428"/>
      <c r="B327" s="928">
        <v>319</v>
      </c>
      <c r="C327" s="1016" t="s">
        <v>2403</v>
      </c>
      <c r="D327" s="1017"/>
      <c r="E327" s="1017"/>
      <c r="F327" s="1017"/>
      <c r="G327" s="1017"/>
      <c r="H327" s="1017"/>
      <c r="I327" s="1017"/>
      <c r="J327" s="1018"/>
      <c r="K327" s="1318" t="s">
        <v>2390</v>
      </c>
      <c r="L327" s="1319"/>
      <c r="M327" s="1318" t="s">
        <v>2551</v>
      </c>
      <c r="N327" s="1320"/>
      <c r="O327" s="1320"/>
      <c r="P327" s="1320"/>
      <c r="Q327" s="1320"/>
      <c r="R327" s="1320"/>
      <c r="S327" s="1320"/>
      <c r="T327" s="1319"/>
      <c r="U327" s="1315"/>
      <c r="V327" s="1316"/>
      <c r="W327" s="1316"/>
      <c r="X327" s="1316"/>
      <c r="Y327" s="1317"/>
      <c r="Z327" s="1321">
        <v>1</v>
      </c>
      <c r="AA327" s="1322"/>
      <c r="AB327" s="1323"/>
      <c r="AC327" s="1315">
        <v>36738.46</v>
      </c>
      <c r="AD327" s="1317"/>
      <c r="AE327" s="924">
        <v>1</v>
      </c>
      <c r="AF327" s="1315">
        <v>36738.46</v>
      </c>
      <c r="AG327" s="1316"/>
      <c r="AH327" s="1316"/>
      <c r="AI327" s="1317"/>
    </row>
    <row r="328" spans="1:35" ht="14.25" customHeight="1">
      <c r="A328" s="428"/>
      <c r="B328" s="928">
        <v>320</v>
      </c>
      <c r="C328" s="1016" t="s">
        <v>2440</v>
      </c>
      <c r="D328" s="1017"/>
      <c r="E328" s="1017"/>
      <c r="F328" s="1017"/>
      <c r="G328" s="1017"/>
      <c r="H328" s="1017"/>
      <c r="I328" s="1017"/>
      <c r="J328" s="1018"/>
      <c r="K328" s="1318"/>
      <c r="L328" s="1319"/>
      <c r="M328" s="1318" t="s">
        <v>2552</v>
      </c>
      <c r="N328" s="1320"/>
      <c r="O328" s="1320"/>
      <c r="P328" s="1320"/>
      <c r="Q328" s="1320"/>
      <c r="R328" s="1320"/>
      <c r="S328" s="1320"/>
      <c r="T328" s="1319"/>
      <c r="U328" s="1315"/>
      <c r="V328" s="1316"/>
      <c r="W328" s="1316"/>
      <c r="X328" s="1316"/>
      <c r="Y328" s="1317"/>
      <c r="Z328" s="1321">
        <v>1</v>
      </c>
      <c r="AA328" s="1322"/>
      <c r="AB328" s="1323"/>
      <c r="AC328" s="1315">
        <v>59400</v>
      </c>
      <c r="AD328" s="1317"/>
      <c r="AE328" s="924">
        <v>1</v>
      </c>
      <c r="AF328" s="1315">
        <v>59400</v>
      </c>
      <c r="AG328" s="1316"/>
      <c r="AH328" s="1316"/>
      <c r="AI328" s="1317"/>
    </row>
    <row r="329" spans="1:35" ht="14.25" customHeight="1">
      <c r="A329" s="428"/>
      <c r="B329" s="928">
        <v>321</v>
      </c>
      <c r="C329" s="1016" t="s">
        <v>2440</v>
      </c>
      <c r="D329" s="1017"/>
      <c r="E329" s="1017"/>
      <c r="F329" s="1017"/>
      <c r="G329" s="1017"/>
      <c r="H329" s="1017"/>
      <c r="I329" s="1017"/>
      <c r="J329" s="1018"/>
      <c r="K329" s="1318"/>
      <c r="L329" s="1319"/>
      <c r="M329" s="1318" t="s">
        <v>2553</v>
      </c>
      <c r="N329" s="1320"/>
      <c r="O329" s="1320"/>
      <c r="P329" s="1320"/>
      <c r="Q329" s="1320"/>
      <c r="R329" s="1320"/>
      <c r="S329" s="1320"/>
      <c r="T329" s="1319"/>
      <c r="U329" s="1315"/>
      <c r="V329" s="1316"/>
      <c r="W329" s="1316"/>
      <c r="X329" s="1316"/>
      <c r="Y329" s="1317"/>
      <c r="Z329" s="1321">
        <v>1</v>
      </c>
      <c r="AA329" s="1322"/>
      <c r="AB329" s="1323"/>
      <c r="AC329" s="1315">
        <v>59400</v>
      </c>
      <c r="AD329" s="1317"/>
      <c r="AE329" s="924">
        <v>1</v>
      </c>
      <c r="AF329" s="1315">
        <v>59400</v>
      </c>
      <c r="AG329" s="1316"/>
      <c r="AH329" s="1316"/>
      <c r="AI329" s="1317"/>
    </row>
    <row r="330" spans="1:35" ht="15" customHeight="1">
      <c r="A330" s="428"/>
      <c r="B330" s="928">
        <v>322</v>
      </c>
      <c r="C330" s="1016" t="s">
        <v>2440</v>
      </c>
      <c r="D330" s="1017"/>
      <c r="E330" s="1017"/>
      <c r="F330" s="1017"/>
      <c r="G330" s="1017"/>
      <c r="H330" s="1017"/>
      <c r="I330" s="1017"/>
      <c r="J330" s="1018"/>
      <c r="K330" s="1318" t="s">
        <v>2390</v>
      </c>
      <c r="L330" s="1319"/>
      <c r="M330" s="1318" t="s">
        <v>2554</v>
      </c>
      <c r="N330" s="1320"/>
      <c r="O330" s="1320"/>
      <c r="P330" s="1320"/>
      <c r="Q330" s="1320"/>
      <c r="R330" s="1320"/>
      <c r="S330" s="1320"/>
      <c r="T330" s="1319"/>
      <c r="U330" s="1315"/>
      <c r="V330" s="1316"/>
      <c r="W330" s="1316"/>
      <c r="X330" s="1316"/>
      <c r="Y330" s="1317"/>
      <c r="Z330" s="1321">
        <v>1</v>
      </c>
      <c r="AA330" s="1322"/>
      <c r="AB330" s="1323"/>
      <c r="AC330" s="1315">
        <v>59400</v>
      </c>
      <c r="AD330" s="1317"/>
      <c r="AE330" s="924">
        <v>1</v>
      </c>
      <c r="AF330" s="1315">
        <v>59400</v>
      </c>
      <c r="AG330" s="1316"/>
      <c r="AH330" s="1316"/>
      <c r="AI330" s="1317"/>
    </row>
    <row r="331" spans="1:35" ht="14.25" customHeight="1">
      <c r="A331" s="428"/>
      <c r="B331" s="928">
        <v>323</v>
      </c>
      <c r="C331" s="1016" t="s">
        <v>2440</v>
      </c>
      <c r="D331" s="1017"/>
      <c r="E331" s="1017"/>
      <c r="F331" s="1017"/>
      <c r="G331" s="1017"/>
      <c r="H331" s="1017"/>
      <c r="I331" s="1017"/>
      <c r="J331" s="1018"/>
      <c r="K331" s="1318"/>
      <c r="L331" s="1319"/>
      <c r="M331" s="1318" t="s">
        <v>2555</v>
      </c>
      <c r="N331" s="1320"/>
      <c r="O331" s="1320"/>
      <c r="P331" s="1320"/>
      <c r="Q331" s="1320"/>
      <c r="R331" s="1320"/>
      <c r="S331" s="1320"/>
      <c r="T331" s="1319"/>
      <c r="U331" s="1315"/>
      <c r="V331" s="1316"/>
      <c r="W331" s="1316"/>
      <c r="X331" s="1316"/>
      <c r="Y331" s="1317"/>
      <c r="Z331" s="1321">
        <v>1</v>
      </c>
      <c r="AA331" s="1322"/>
      <c r="AB331" s="1323"/>
      <c r="AC331" s="1315">
        <v>59400</v>
      </c>
      <c r="AD331" s="1317"/>
      <c r="AE331" s="924">
        <v>1</v>
      </c>
      <c r="AF331" s="1315">
        <v>59400</v>
      </c>
      <c r="AG331" s="1316"/>
      <c r="AH331" s="1316"/>
      <c r="AI331" s="1317"/>
    </row>
    <row r="332" spans="1:35" ht="14.25" customHeight="1">
      <c r="A332" s="428"/>
      <c r="B332" s="928">
        <v>324</v>
      </c>
      <c r="C332" s="1016" t="s">
        <v>2440</v>
      </c>
      <c r="D332" s="1017"/>
      <c r="E332" s="1017"/>
      <c r="F332" s="1017"/>
      <c r="G332" s="1017"/>
      <c r="H332" s="1017"/>
      <c r="I332" s="1017"/>
      <c r="J332" s="1018"/>
      <c r="K332" s="1318" t="s">
        <v>2390</v>
      </c>
      <c r="L332" s="1319"/>
      <c r="M332" s="1318" t="s">
        <v>2556</v>
      </c>
      <c r="N332" s="1320"/>
      <c r="O332" s="1320"/>
      <c r="P332" s="1320"/>
      <c r="Q332" s="1320"/>
      <c r="R332" s="1320"/>
      <c r="S332" s="1320"/>
      <c r="T332" s="1319"/>
      <c r="U332" s="1315"/>
      <c r="V332" s="1316"/>
      <c r="W332" s="1316"/>
      <c r="X332" s="1316"/>
      <c r="Y332" s="1317"/>
      <c r="Z332" s="1321">
        <v>1</v>
      </c>
      <c r="AA332" s="1322"/>
      <c r="AB332" s="1323"/>
      <c r="AC332" s="1315">
        <v>59400</v>
      </c>
      <c r="AD332" s="1317"/>
      <c r="AE332" s="924">
        <v>1</v>
      </c>
      <c r="AF332" s="1315">
        <v>59400</v>
      </c>
      <c r="AG332" s="1316"/>
      <c r="AH332" s="1316"/>
      <c r="AI332" s="1317"/>
    </row>
    <row r="333" spans="1:35" ht="14.25" customHeight="1">
      <c r="A333" s="428"/>
      <c r="B333" s="928">
        <v>325</v>
      </c>
      <c r="C333" s="1016" t="s">
        <v>2454</v>
      </c>
      <c r="D333" s="1017"/>
      <c r="E333" s="1017"/>
      <c r="F333" s="1017"/>
      <c r="G333" s="1017"/>
      <c r="H333" s="1017"/>
      <c r="I333" s="1017"/>
      <c r="J333" s="1018"/>
      <c r="K333" s="1318" t="s">
        <v>2390</v>
      </c>
      <c r="L333" s="1319"/>
      <c r="M333" s="1318" t="s">
        <v>2557</v>
      </c>
      <c r="N333" s="1320"/>
      <c r="O333" s="1320"/>
      <c r="P333" s="1320"/>
      <c r="Q333" s="1320"/>
      <c r="R333" s="1320"/>
      <c r="S333" s="1320"/>
      <c r="T333" s="1319"/>
      <c r="U333" s="1315"/>
      <c r="V333" s="1316"/>
      <c r="W333" s="1316"/>
      <c r="X333" s="1316"/>
      <c r="Y333" s="1317"/>
      <c r="Z333" s="1321">
        <v>1</v>
      </c>
      <c r="AA333" s="1322"/>
      <c r="AB333" s="1323"/>
      <c r="AC333" s="1315">
        <v>10000</v>
      </c>
      <c r="AD333" s="1317"/>
      <c r="AE333" s="924">
        <v>1</v>
      </c>
      <c r="AF333" s="1315">
        <v>10000</v>
      </c>
      <c r="AG333" s="1316"/>
      <c r="AH333" s="1316"/>
      <c r="AI333" s="1317"/>
    </row>
    <row r="334" spans="1:35" ht="14.25" customHeight="1">
      <c r="A334" s="428"/>
      <c r="B334" s="928">
        <v>326</v>
      </c>
      <c r="C334" s="1016" t="s">
        <v>2454</v>
      </c>
      <c r="D334" s="1017"/>
      <c r="E334" s="1017"/>
      <c r="F334" s="1017"/>
      <c r="G334" s="1017"/>
      <c r="H334" s="1017"/>
      <c r="I334" s="1017"/>
      <c r="J334" s="1018"/>
      <c r="K334" s="1318"/>
      <c r="L334" s="1319"/>
      <c r="M334" s="1318" t="s">
        <v>2558</v>
      </c>
      <c r="N334" s="1320"/>
      <c r="O334" s="1320"/>
      <c r="P334" s="1320"/>
      <c r="Q334" s="1320"/>
      <c r="R334" s="1320"/>
      <c r="S334" s="1320"/>
      <c r="T334" s="1319"/>
      <c r="U334" s="1315"/>
      <c r="V334" s="1316"/>
      <c r="W334" s="1316"/>
      <c r="X334" s="1316"/>
      <c r="Y334" s="1317"/>
      <c r="Z334" s="1321">
        <v>1</v>
      </c>
      <c r="AA334" s="1322"/>
      <c r="AB334" s="1323"/>
      <c r="AC334" s="1315">
        <v>10000</v>
      </c>
      <c r="AD334" s="1317"/>
      <c r="AE334" s="924">
        <v>1</v>
      </c>
      <c r="AF334" s="1315">
        <v>10000</v>
      </c>
      <c r="AG334" s="1316"/>
      <c r="AH334" s="1316"/>
      <c r="AI334" s="1317"/>
    </row>
    <row r="335" spans="1:35" ht="14.25" customHeight="1">
      <c r="A335" s="428"/>
      <c r="B335" s="928">
        <v>327</v>
      </c>
      <c r="C335" s="1016" t="s">
        <v>2454</v>
      </c>
      <c r="D335" s="1017"/>
      <c r="E335" s="1017"/>
      <c r="F335" s="1017"/>
      <c r="G335" s="1017"/>
      <c r="H335" s="1017"/>
      <c r="I335" s="1017"/>
      <c r="J335" s="1018"/>
      <c r="K335" s="1318" t="s">
        <v>2390</v>
      </c>
      <c r="L335" s="1319"/>
      <c r="M335" s="1318" t="s">
        <v>2559</v>
      </c>
      <c r="N335" s="1320"/>
      <c r="O335" s="1320"/>
      <c r="P335" s="1320"/>
      <c r="Q335" s="1320"/>
      <c r="R335" s="1320"/>
      <c r="S335" s="1320"/>
      <c r="T335" s="1319"/>
      <c r="U335" s="1315"/>
      <c r="V335" s="1316"/>
      <c r="W335" s="1316"/>
      <c r="X335" s="1316"/>
      <c r="Y335" s="1317"/>
      <c r="Z335" s="1321">
        <v>1</v>
      </c>
      <c r="AA335" s="1322"/>
      <c r="AB335" s="1323"/>
      <c r="AC335" s="1315">
        <v>10000</v>
      </c>
      <c r="AD335" s="1317"/>
      <c r="AE335" s="924">
        <v>1</v>
      </c>
      <c r="AF335" s="1315">
        <v>10000</v>
      </c>
      <c r="AG335" s="1316"/>
      <c r="AH335" s="1316"/>
      <c r="AI335" s="1317"/>
    </row>
    <row r="336" spans="1:35" ht="14.25" customHeight="1">
      <c r="A336" s="428"/>
      <c r="B336" s="928">
        <v>328</v>
      </c>
      <c r="C336" s="1016" t="s">
        <v>2454</v>
      </c>
      <c r="D336" s="1017"/>
      <c r="E336" s="1017"/>
      <c r="F336" s="1017"/>
      <c r="G336" s="1017"/>
      <c r="H336" s="1017"/>
      <c r="I336" s="1017"/>
      <c r="J336" s="1018"/>
      <c r="K336" s="1318"/>
      <c r="L336" s="1319"/>
      <c r="M336" s="1318" t="s">
        <v>2560</v>
      </c>
      <c r="N336" s="1320"/>
      <c r="O336" s="1320"/>
      <c r="P336" s="1320"/>
      <c r="Q336" s="1320"/>
      <c r="R336" s="1320"/>
      <c r="S336" s="1320"/>
      <c r="T336" s="1319"/>
      <c r="U336" s="1315"/>
      <c r="V336" s="1316"/>
      <c r="W336" s="1316"/>
      <c r="X336" s="1316"/>
      <c r="Y336" s="1317"/>
      <c r="Z336" s="1321">
        <v>1</v>
      </c>
      <c r="AA336" s="1322"/>
      <c r="AB336" s="1323"/>
      <c r="AC336" s="1315">
        <v>10000</v>
      </c>
      <c r="AD336" s="1317"/>
      <c r="AE336" s="924">
        <v>1</v>
      </c>
      <c r="AF336" s="1315">
        <v>10000</v>
      </c>
      <c r="AG336" s="1316"/>
      <c r="AH336" s="1316"/>
      <c r="AI336" s="1317"/>
    </row>
    <row r="337" spans="1:35" ht="14.25" customHeight="1">
      <c r="A337" s="428"/>
      <c r="B337" s="928">
        <v>329</v>
      </c>
      <c r="C337" s="1016" t="s">
        <v>2454</v>
      </c>
      <c r="D337" s="1017"/>
      <c r="E337" s="1017"/>
      <c r="F337" s="1017"/>
      <c r="G337" s="1017"/>
      <c r="H337" s="1017"/>
      <c r="I337" s="1017"/>
      <c r="J337" s="1018"/>
      <c r="K337" s="1318" t="s">
        <v>2390</v>
      </c>
      <c r="L337" s="1319"/>
      <c r="M337" s="1318" t="s">
        <v>2561</v>
      </c>
      <c r="N337" s="1320"/>
      <c r="O337" s="1320"/>
      <c r="P337" s="1320"/>
      <c r="Q337" s="1320"/>
      <c r="R337" s="1320"/>
      <c r="S337" s="1320"/>
      <c r="T337" s="1319"/>
      <c r="U337" s="1315"/>
      <c r="V337" s="1316"/>
      <c r="W337" s="1316"/>
      <c r="X337" s="1316"/>
      <c r="Y337" s="1317"/>
      <c r="Z337" s="1321">
        <v>1</v>
      </c>
      <c r="AA337" s="1322"/>
      <c r="AB337" s="1323"/>
      <c r="AC337" s="1315">
        <v>10000</v>
      </c>
      <c r="AD337" s="1317"/>
      <c r="AE337" s="924">
        <v>1</v>
      </c>
      <c r="AF337" s="1315">
        <v>10000</v>
      </c>
      <c r="AG337" s="1316"/>
      <c r="AH337" s="1316"/>
      <c r="AI337" s="1317"/>
    </row>
    <row r="338" spans="1:35" ht="14.25" customHeight="1">
      <c r="A338" s="428"/>
      <c r="B338" s="928">
        <v>330</v>
      </c>
      <c r="C338" s="1016" t="s">
        <v>2454</v>
      </c>
      <c r="D338" s="1017"/>
      <c r="E338" s="1017"/>
      <c r="F338" s="1017"/>
      <c r="G338" s="1017"/>
      <c r="H338" s="1017"/>
      <c r="I338" s="1017"/>
      <c r="J338" s="1018"/>
      <c r="K338" s="1318"/>
      <c r="L338" s="1319"/>
      <c r="M338" s="1318" t="s">
        <v>2562</v>
      </c>
      <c r="N338" s="1320"/>
      <c r="O338" s="1320"/>
      <c r="P338" s="1320"/>
      <c r="Q338" s="1320"/>
      <c r="R338" s="1320"/>
      <c r="S338" s="1320"/>
      <c r="T338" s="1319"/>
      <c r="U338" s="1315"/>
      <c r="V338" s="1316"/>
      <c r="W338" s="1316"/>
      <c r="X338" s="1316"/>
      <c r="Y338" s="1317"/>
      <c r="Z338" s="1321">
        <v>1</v>
      </c>
      <c r="AA338" s="1322"/>
      <c r="AB338" s="1323"/>
      <c r="AC338" s="1315">
        <v>10000</v>
      </c>
      <c r="AD338" s="1317"/>
      <c r="AE338" s="924">
        <v>1</v>
      </c>
      <c r="AF338" s="1315">
        <v>10000</v>
      </c>
      <c r="AG338" s="1316"/>
      <c r="AH338" s="1316"/>
      <c r="AI338" s="1317"/>
    </row>
    <row r="339" spans="1:35" ht="14.25" customHeight="1">
      <c r="A339" s="428"/>
      <c r="B339" s="928">
        <v>331</v>
      </c>
      <c r="C339" s="1016" t="s">
        <v>2454</v>
      </c>
      <c r="D339" s="1017"/>
      <c r="E339" s="1017"/>
      <c r="F339" s="1017"/>
      <c r="G339" s="1017"/>
      <c r="H339" s="1017"/>
      <c r="I339" s="1017"/>
      <c r="J339" s="1018"/>
      <c r="K339" s="1318"/>
      <c r="L339" s="1319"/>
      <c r="M339" s="1318" t="s">
        <v>2563</v>
      </c>
      <c r="N339" s="1320"/>
      <c r="O339" s="1320"/>
      <c r="P339" s="1320"/>
      <c r="Q339" s="1320"/>
      <c r="R339" s="1320"/>
      <c r="S339" s="1320"/>
      <c r="T339" s="1319"/>
      <c r="U339" s="1315"/>
      <c r="V339" s="1316"/>
      <c r="W339" s="1316"/>
      <c r="X339" s="1316"/>
      <c r="Y339" s="1317"/>
      <c r="Z339" s="1321">
        <v>1</v>
      </c>
      <c r="AA339" s="1322"/>
      <c r="AB339" s="1323"/>
      <c r="AC339" s="1315">
        <v>10000</v>
      </c>
      <c r="AD339" s="1317"/>
      <c r="AE339" s="924">
        <v>1</v>
      </c>
      <c r="AF339" s="1315">
        <v>10000</v>
      </c>
      <c r="AG339" s="1316"/>
      <c r="AH339" s="1316"/>
      <c r="AI339" s="1317"/>
    </row>
    <row r="340" spans="1:35" ht="14.25" customHeight="1">
      <c r="A340" s="428"/>
      <c r="B340" s="928">
        <v>332</v>
      </c>
      <c r="C340" s="1016" t="s">
        <v>2454</v>
      </c>
      <c r="D340" s="1017"/>
      <c r="E340" s="1017"/>
      <c r="F340" s="1017"/>
      <c r="G340" s="1017"/>
      <c r="H340" s="1017"/>
      <c r="I340" s="1017"/>
      <c r="J340" s="1018"/>
      <c r="K340" s="1318" t="s">
        <v>2390</v>
      </c>
      <c r="L340" s="1319"/>
      <c r="M340" s="1318" t="s">
        <v>2564</v>
      </c>
      <c r="N340" s="1320"/>
      <c r="O340" s="1320"/>
      <c r="P340" s="1320"/>
      <c r="Q340" s="1320"/>
      <c r="R340" s="1320"/>
      <c r="S340" s="1320"/>
      <c r="T340" s="1319"/>
      <c r="U340" s="1315"/>
      <c r="V340" s="1316"/>
      <c r="W340" s="1316"/>
      <c r="X340" s="1316"/>
      <c r="Y340" s="1317"/>
      <c r="Z340" s="1321">
        <v>1</v>
      </c>
      <c r="AA340" s="1322"/>
      <c r="AB340" s="1323"/>
      <c r="AC340" s="1315">
        <v>10000</v>
      </c>
      <c r="AD340" s="1317"/>
      <c r="AE340" s="924">
        <v>1</v>
      </c>
      <c r="AF340" s="1315">
        <v>10000</v>
      </c>
      <c r="AG340" s="1316"/>
      <c r="AH340" s="1316"/>
      <c r="AI340" s="1317"/>
    </row>
    <row r="341" spans="1:35" ht="15" customHeight="1">
      <c r="A341" s="428"/>
      <c r="B341" s="928">
        <v>333</v>
      </c>
      <c r="C341" s="1016" t="s">
        <v>2565</v>
      </c>
      <c r="D341" s="1017"/>
      <c r="E341" s="1017"/>
      <c r="F341" s="1017"/>
      <c r="G341" s="1017"/>
      <c r="H341" s="1017"/>
      <c r="I341" s="1017"/>
      <c r="J341" s="1018"/>
      <c r="K341" s="1318" t="s">
        <v>2390</v>
      </c>
      <c r="L341" s="1319"/>
      <c r="M341" s="1318" t="s">
        <v>2566</v>
      </c>
      <c r="N341" s="1320"/>
      <c r="O341" s="1320"/>
      <c r="P341" s="1320"/>
      <c r="Q341" s="1320"/>
      <c r="R341" s="1320"/>
      <c r="S341" s="1320"/>
      <c r="T341" s="1319"/>
      <c r="U341" s="1315"/>
      <c r="V341" s="1316"/>
      <c r="W341" s="1316"/>
      <c r="X341" s="1316"/>
      <c r="Y341" s="1317"/>
      <c r="Z341" s="1321">
        <v>1</v>
      </c>
      <c r="AA341" s="1322"/>
      <c r="AB341" s="1323"/>
      <c r="AC341" s="1315">
        <v>3600</v>
      </c>
      <c r="AD341" s="1317"/>
      <c r="AE341" s="924">
        <v>1</v>
      </c>
      <c r="AF341" s="1315">
        <v>3600</v>
      </c>
      <c r="AG341" s="1316"/>
      <c r="AH341" s="1316"/>
      <c r="AI341" s="1317"/>
    </row>
    <row r="342" spans="1:35" ht="14.25" customHeight="1">
      <c r="A342" s="428"/>
      <c r="B342" s="928">
        <v>334</v>
      </c>
      <c r="C342" s="1016" t="s">
        <v>2565</v>
      </c>
      <c r="D342" s="1017"/>
      <c r="E342" s="1017"/>
      <c r="F342" s="1017"/>
      <c r="G342" s="1017"/>
      <c r="H342" s="1017"/>
      <c r="I342" s="1017"/>
      <c r="J342" s="1018"/>
      <c r="K342" s="1318" t="s">
        <v>2390</v>
      </c>
      <c r="L342" s="1319"/>
      <c r="M342" s="1318" t="s">
        <v>2567</v>
      </c>
      <c r="N342" s="1320"/>
      <c r="O342" s="1320"/>
      <c r="P342" s="1320"/>
      <c r="Q342" s="1320"/>
      <c r="R342" s="1320"/>
      <c r="S342" s="1320"/>
      <c r="T342" s="1319"/>
      <c r="U342" s="1315"/>
      <c r="V342" s="1316"/>
      <c r="W342" s="1316"/>
      <c r="X342" s="1316"/>
      <c r="Y342" s="1317"/>
      <c r="Z342" s="1321">
        <v>1</v>
      </c>
      <c r="AA342" s="1322"/>
      <c r="AB342" s="1323"/>
      <c r="AC342" s="1315">
        <v>3600</v>
      </c>
      <c r="AD342" s="1317"/>
      <c r="AE342" s="924">
        <v>1</v>
      </c>
      <c r="AF342" s="1315">
        <v>3600</v>
      </c>
      <c r="AG342" s="1316"/>
      <c r="AH342" s="1316"/>
      <c r="AI342" s="1317"/>
    </row>
    <row r="343" spans="1:35" ht="14.25" customHeight="1">
      <c r="A343" s="428"/>
      <c r="B343" s="928">
        <v>335</v>
      </c>
      <c r="C343" s="1016" t="s">
        <v>2565</v>
      </c>
      <c r="D343" s="1017"/>
      <c r="E343" s="1017"/>
      <c r="F343" s="1017"/>
      <c r="G343" s="1017"/>
      <c r="H343" s="1017"/>
      <c r="I343" s="1017"/>
      <c r="J343" s="1018"/>
      <c r="K343" s="1318" t="s">
        <v>2390</v>
      </c>
      <c r="L343" s="1319"/>
      <c r="M343" s="1318" t="s">
        <v>2568</v>
      </c>
      <c r="N343" s="1320"/>
      <c r="O343" s="1320"/>
      <c r="P343" s="1320"/>
      <c r="Q343" s="1320"/>
      <c r="R343" s="1320"/>
      <c r="S343" s="1320"/>
      <c r="T343" s="1319"/>
      <c r="U343" s="1315"/>
      <c r="V343" s="1316"/>
      <c r="W343" s="1316"/>
      <c r="X343" s="1316"/>
      <c r="Y343" s="1317"/>
      <c r="Z343" s="1321">
        <v>1</v>
      </c>
      <c r="AA343" s="1322"/>
      <c r="AB343" s="1323"/>
      <c r="AC343" s="1315">
        <v>3600</v>
      </c>
      <c r="AD343" s="1317"/>
      <c r="AE343" s="924">
        <v>1</v>
      </c>
      <c r="AF343" s="1315">
        <v>3600</v>
      </c>
      <c r="AG343" s="1316"/>
      <c r="AH343" s="1316"/>
      <c r="AI343" s="1317"/>
    </row>
    <row r="344" spans="1:35" ht="14.25" customHeight="1">
      <c r="A344" s="428"/>
      <c r="B344" s="928">
        <v>336</v>
      </c>
      <c r="C344" s="1016" t="s">
        <v>2565</v>
      </c>
      <c r="D344" s="1017"/>
      <c r="E344" s="1017"/>
      <c r="F344" s="1017"/>
      <c r="G344" s="1017"/>
      <c r="H344" s="1017"/>
      <c r="I344" s="1017"/>
      <c r="J344" s="1018"/>
      <c r="K344" s="1318" t="s">
        <v>2390</v>
      </c>
      <c r="L344" s="1319"/>
      <c r="M344" s="1318" t="s">
        <v>2569</v>
      </c>
      <c r="N344" s="1320"/>
      <c r="O344" s="1320"/>
      <c r="P344" s="1320"/>
      <c r="Q344" s="1320"/>
      <c r="R344" s="1320"/>
      <c r="S344" s="1320"/>
      <c r="T344" s="1319"/>
      <c r="U344" s="1315"/>
      <c r="V344" s="1316"/>
      <c r="W344" s="1316"/>
      <c r="X344" s="1316"/>
      <c r="Y344" s="1317"/>
      <c r="Z344" s="1321">
        <v>1</v>
      </c>
      <c r="AA344" s="1322"/>
      <c r="AB344" s="1323"/>
      <c r="AC344" s="1315">
        <v>3600</v>
      </c>
      <c r="AD344" s="1317"/>
      <c r="AE344" s="924">
        <v>1</v>
      </c>
      <c r="AF344" s="1315">
        <v>3600</v>
      </c>
      <c r="AG344" s="1316"/>
      <c r="AH344" s="1316"/>
      <c r="AI344" s="1317"/>
    </row>
    <row r="345" spans="1:35" ht="14.25" customHeight="1">
      <c r="A345" s="428"/>
      <c r="B345" s="928">
        <v>337</v>
      </c>
      <c r="C345" s="1016" t="s">
        <v>2565</v>
      </c>
      <c r="D345" s="1017"/>
      <c r="E345" s="1017"/>
      <c r="F345" s="1017"/>
      <c r="G345" s="1017"/>
      <c r="H345" s="1017"/>
      <c r="I345" s="1017"/>
      <c r="J345" s="1018"/>
      <c r="K345" s="1318" t="s">
        <v>2390</v>
      </c>
      <c r="L345" s="1319"/>
      <c r="M345" s="1318" t="s">
        <v>2570</v>
      </c>
      <c r="N345" s="1320"/>
      <c r="O345" s="1320"/>
      <c r="P345" s="1320"/>
      <c r="Q345" s="1320"/>
      <c r="R345" s="1320"/>
      <c r="S345" s="1320"/>
      <c r="T345" s="1319"/>
      <c r="U345" s="1315"/>
      <c r="V345" s="1316"/>
      <c r="W345" s="1316"/>
      <c r="X345" s="1316"/>
      <c r="Y345" s="1317"/>
      <c r="Z345" s="1321">
        <v>1</v>
      </c>
      <c r="AA345" s="1322"/>
      <c r="AB345" s="1323"/>
      <c r="AC345" s="1315">
        <v>3600</v>
      </c>
      <c r="AD345" s="1317"/>
      <c r="AE345" s="924">
        <v>1</v>
      </c>
      <c r="AF345" s="1315">
        <v>3600</v>
      </c>
      <c r="AG345" s="1316"/>
      <c r="AH345" s="1316"/>
      <c r="AI345" s="1317"/>
    </row>
    <row r="346" spans="1:35" ht="14.25" customHeight="1">
      <c r="A346" s="428"/>
      <c r="B346" s="928">
        <v>338</v>
      </c>
      <c r="C346" s="1016" t="s">
        <v>2565</v>
      </c>
      <c r="D346" s="1017"/>
      <c r="E346" s="1017"/>
      <c r="F346" s="1017"/>
      <c r="G346" s="1017"/>
      <c r="H346" s="1017"/>
      <c r="I346" s="1017"/>
      <c r="J346" s="1018"/>
      <c r="K346" s="1318" t="s">
        <v>2390</v>
      </c>
      <c r="L346" s="1319"/>
      <c r="M346" s="1318" t="s">
        <v>2571</v>
      </c>
      <c r="N346" s="1320"/>
      <c r="O346" s="1320"/>
      <c r="P346" s="1320"/>
      <c r="Q346" s="1320"/>
      <c r="R346" s="1320"/>
      <c r="S346" s="1320"/>
      <c r="T346" s="1319"/>
      <c r="U346" s="1315"/>
      <c r="V346" s="1316"/>
      <c r="W346" s="1316"/>
      <c r="X346" s="1316"/>
      <c r="Y346" s="1317"/>
      <c r="Z346" s="1321">
        <v>1</v>
      </c>
      <c r="AA346" s="1322"/>
      <c r="AB346" s="1323"/>
      <c r="AC346" s="1315">
        <v>3600</v>
      </c>
      <c r="AD346" s="1317"/>
      <c r="AE346" s="924">
        <v>1</v>
      </c>
      <c r="AF346" s="1315">
        <v>3600</v>
      </c>
      <c r="AG346" s="1316"/>
      <c r="AH346" s="1316"/>
      <c r="AI346" s="1317"/>
    </row>
    <row r="347" spans="1:35" ht="14.25" customHeight="1">
      <c r="A347" s="428"/>
      <c r="B347" s="928">
        <v>339</v>
      </c>
      <c r="C347" s="1016" t="s">
        <v>2565</v>
      </c>
      <c r="D347" s="1017"/>
      <c r="E347" s="1017"/>
      <c r="F347" s="1017"/>
      <c r="G347" s="1017"/>
      <c r="H347" s="1017"/>
      <c r="I347" s="1017"/>
      <c r="J347" s="1018"/>
      <c r="K347" s="1318" t="s">
        <v>2390</v>
      </c>
      <c r="L347" s="1319"/>
      <c r="M347" s="1318" t="s">
        <v>2572</v>
      </c>
      <c r="N347" s="1320"/>
      <c r="O347" s="1320"/>
      <c r="P347" s="1320"/>
      <c r="Q347" s="1320"/>
      <c r="R347" s="1320"/>
      <c r="S347" s="1320"/>
      <c r="T347" s="1319"/>
      <c r="U347" s="1315"/>
      <c r="V347" s="1316"/>
      <c r="W347" s="1316"/>
      <c r="X347" s="1316"/>
      <c r="Y347" s="1317"/>
      <c r="Z347" s="1321">
        <v>1</v>
      </c>
      <c r="AA347" s="1322"/>
      <c r="AB347" s="1323"/>
      <c r="AC347" s="1315">
        <v>3600</v>
      </c>
      <c r="AD347" s="1317"/>
      <c r="AE347" s="924">
        <v>1</v>
      </c>
      <c r="AF347" s="1315">
        <v>3600</v>
      </c>
      <c r="AG347" s="1316"/>
      <c r="AH347" s="1316"/>
      <c r="AI347" s="1317"/>
    </row>
    <row r="348" spans="1:35" ht="14.25" customHeight="1">
      <c r="A348" s="428"/>
      <c r="B348" s="928">
        <v>340</v>
      </c>
      <c r="C348" s="1016" t="s">
        <v>2565</v>
      </c>
      <c r="D348" s="1017"/>
      <c r="E348" s="1017"/>
      <c r="F348" s="1017"/>
      <c r="G348" s="1017"/>
      <c r="H348" s="1017"/>
      <c r="I348" s="1017"/>
      <c r="J348" s="1018"/>
      <c r="K348" s="1318" t="s">
        <v>2390</v>
      </c>
      <c r="L348" s="1319"/>
      <c r="M348" s="1318" t="s">
        <v>2573</v>
      </c>
      <c r="N348" s="1320"/>
      <c r="O348" s="1320"/>
      <c r="P348" s="1320"/>
      <c r="Q348" s="1320"/>
      <c r="R348" s="1320"/>
      <c r="S348" s="1320"/>
      <c r="T348" s="1319"/>
      <c r="U348" s="1315"/>
      <c r="V348" s="1316"/>
      <c r="W348" s="1316"/>
      <c r="X348" s="1316"/>
      <c r="Y348" s="1317"/>
      <c r="Z348" s="1321">
        <v>1</v>
      </c>
      <c r="AA348" s="1322"/>
      <c r="AB348" s="1323"/>
      <c r="AC348" s="1315">
        <v>3600</v>
      </c>
      <c r="AD348" s="1317"/>
      <c r="AE348" s="924">
        <v>1</v>
      </c>
      <c r="AF348" s="1315">
        <v>3600</v>
      </c>
      <c r="AG348" s="1316"/>
      <c r="AH348" s="1316"/>
      <c r="AI348" s="1317"/>
    </row>
    <row r="349" spans="1:35" ht="14.25" customHeight="1">
      <c r="A349" s="428"/>
      <c r="B349" s="928">
        <v>341</v>
      </c>
      <c r="C349" s="1016" t="s">
        <v>2565</v>
      </c>
      <c r="D349" s="1017"/>
      <c r="E349" s="1017"/>
      <c r="F349" s="1017"/>
      <c r="G349" s="1017"/>
      <c r="H349" s="1017"/>
      <c r="I349" s="1017"/>
      <c r="J349" s="1018"/>
      <c r="K349" s="1318" t="s">
        <v>2390</v>
      </c>
      <c r="L349" s="1319"/>
      <c r="M349" s="1318" t="s">
        <v>2574</v>
      </c>
      <c r="N349" s="1320"/>
      <c r="O349" s="1320"/>
      <c r="P349" s="1320"/>
      <c r="Q349" s="1320"/>
      <c r="R349" s="1320"/>
      <c r="S349" s="1320"/>
      <c r="T349" s="1319"/>
      <c r="U349" s="1315"/>
      <c r="V349" s="1316"/>
      <c r="W349" s="1316"/>
      <c r="X349" s="1316"/>
      <c r="Y349" s="1317"/>
      <c r="Z349" s="1321">
        <v>1</v>
      </c>
      <c r="AA349" s="1322"/>
      <c r="AB349" s="1323"/>
      <c r="AC349" s="1315">
        <v>3600</v>
      </c>
      <c r="AD349" s="1317"/>
      <c r="AE349" s="924">
        <v>1</v>
      </c>
      <c r="AF349" s="1315">
        <v>3600</v>
      </c>
      <c r="AG349" s="1316"/>
      <c r="AH349" s="1316"/>
      <c r="AI349" s="1317"/>
    </row>
    <row r="350" spans="1:35" ht="14.25" customHeight="1">
      <c r="A350" s="428"/>
      <c r="B350" s="928">
        <v>342</v>
      </c>
      <c r="C350" s="1016" t="s">
        <v>2565</v>
      </c>
      <c r="D350" s="1017"/>
      <c r="E350" s="1017"/>
      <c r="F350" s="1017"/>
      <c r="G350" s="1017"/>
      <c r="H350" s="1017"/>
      <c r="I350" s="1017"/>
      <c r="J350" s="1018"/>
      <c r="K350" s="1318" t="s">
        <v>2390</v>
      </c>
      <c r="L350" s="1319"/>
      <c r="M350" s="1318" t="s">
        <v>2575</v>
      </c>
      <c r="N350" s="1320"/>
      <c r="O350" s="1320"/>
      <c r="P350" s="1320"/>
      <c r="Q350" s="1320"/>
      <c r="R350" s="1320"/>
      <c r="S350" s="1320"/>
      <c r="T350" s="1319"/>
      <c r="U350" s="1315"/>
      <c r="V350" s="1316"/>
      <c r="W350" s="1316"/>
      <c r="X350" s="1316"/>
      <c r="Y350" s="1317"/>
      <c r="Z350" s="1321">
        <v>1</v>
      </c>
      <c r="AA350" s="1322"/>
      <c r="AB350" s="1323"/>
      <c r="AC350" s="1315">
        <v>3600</v>
      </c>
      <c r="AD350" s="1317"/>
      <c r="AE350" s="924">
        <v>1</v>
      </c>
      <c r="AF350" s="1315">
        <v>3600</v>
      </c>
      <c r="AG350" s="1316"/>
      <c r="AH350" s="1316"/>
      <c r="AI350" s="1317"/>
    </row>
    <row r="351" spans="1:35" ht="15" customHeight="1">
      <c r="A351" s="428"/>
      <c r="B351" s="928">
        <v>343</v>
      </c>
      <c r="C351" s="1016" t="s">
        <v>2565</v>
      </c>
      <c r="D351" s="1017"/>
      <c r="E351" s="1017"/>
      <c r="F351" s="1017"/>
      <c r="G351" s="1017"/>
      <c r="H351" s="1017"/>
      <c r="I351" s="1017"/>
      <c r="J351" s="1018"/>
      <c r="K351" s="1318" t="s">
        <v>2390</v>
      </c>
      <c r="L351" s="1319"/>
      <c r="M351" s="1318" t="s">
        <v>2576</v>
      </c>
      <c r="N351" s="1320"/>
      <c r="O351" s="1320"/>
      <c r="P351" s="1320"/>
      <c r="Q351" s="1320"/>
      <c r="R351" s="1320"/>
      <c r="S351" s="1320"/>
      <c r="T351" s="1319"/>
      <c r="U351" s="1315"/>
      <c r="V351" s="1316"/>
      <c r="W351" s="1316"/>
      <c r="X351" s="1316"/>
      <c r="Y351" s="1317"/>
      <c r="Z351" s="1321">
        <v>1</v>
      </c>
      <c r="AA351" s="1322"/>
      <c r="AB351" s="1323"/>
      <c r="AC351" s="1315">
        <v>3600</v>
      </c>
      <c r="AD351" s="1317"/>
      <c r="AE351" s="924">
        <v>1</v>
      </c>
      <c r="AF351" s="1315">
        <v>3600</v>
      </c>
      <c r="AG351" s="1316"/>
      <c r="AH351" s="1316"/>
      <c r="AI351" s="1317"/>
    </row>
    <row r="352" spans="1:35" ht="14.25" customHeight="1">
      <c r="A352" s="428"/>
      <c r="B352" s="928">
        <v>344</v>
      </c>
      <c r="C352" s="1016" t="s">
        <v>2565</v>
      </c>
      <c r="D352" s="1017"/>
      <c r="E352" s="1017"/>
      <c r="F352" s="1017"/>
      <c r="G352" s="1017"/>
      <c r="H352" s="1017"/>
      <c r="I352" s="1017"/>
      <c r="J352" s="1018"/>
      <c r="K352" s="1318" t="s">
        <v>2390</v>
      </c>
      <c r="L352" s="1319"/>
      <c r="M352" s="1318" t="s">
        <v>2577</v>
      </c>
      <c r="N352" s="1320"/>
      <c r="O352" s="1320"/>
      <c r="P352" s="1320"/>
      <c r="Q352" s="1320"/>
      <c r="R352" s="1320"/>
      <c r="S352" s="1320"/>
      <c r="T352" s="1319"/>
      <c r="U352" s="1315"/>
      <c r="V352" s="1316"/>
      <c r="W352" s="1316"/>
      <c r="X352" s="1316"/>
      <c r="Y352" s="1317"/>
      <c r="Z352" s="1321">
        <v>1</v>
      </c>
      <c r="AA352" s="1322"/>
      <c r="AB352" s="1323"/>
      <c r="AC352" s="1315">
        <v>3600</v>
      </c>
      <c r="AD352" s="1317"/>
      <c r="AE352" s="924">
        <v>1</v>
      </c>
      <c r="AF352" s="1315">
        <v>3600</v>
      </c>
      <c r="AG352" s="1316"/>
      <c r="AH352" s="1316"/>
      <c r="AI352" s="1317"/>
    </row>
    <row r="353" spans="1:35" ht="14.25" customHeight="1">
      <c r="A353" s="428"/>
      <c r="B353" s="928">
        <v>345</v>
      </c>
      <c r="C353" s="1016" t="s">
        <v>2565</v>
      </c>
      <c r="D353" s="1017"/>
      <c r="E353" s="1017"/>
      <c r="F353" s="1017"/>
      <c r="G353" s="1017"/>
      <c r="H353" s="1017"/>
      <c r="I353" s="1017"/>
      <c r="J353" s="1018"/>
      <c r="K353" s="1318" t="s">
        <v>2390</v>
      </c>
      <c r="L353" s="1319"/>
      <c r="M353" s="1318" t="s">
        <v>2578</v>
      </c>
      <c r="N353" s="1320"/>
      <c r="O353" s="1320"/>
      <c r="P353" s="1320"/>
      <c r="Q353" s="1320"/>
      <c r="R353" s="1320"/>
      <c r="S353" s="1320"/>
      <c r="T353" s="1319"/>
      <c r="U353" s="1315"/>
      <c r="V353" s="1316"/>
      <c r="W353" s="1316"/>
      <c r="X353" s="1316"/>
      <c r="Y353" s="1317"/>
      <c r="Z353" s="1321">
        <v>1</v>
      </c>
      <c r="AA353" s="1322"/>
      <c r="AB353" s="1323"/>
      <c r="AC353" s="1315">
        <v>3600</v>
      </c>
      <c r="AD353" s="1317"/>
      <c r="AE353" s="924">
        <v>1</v>
      </c>
      <c r="AF353" s="1315">
        <v>3600</v>
      </c>
      <c r="AG353" s="1316"/>
      <c r="AH353" s="1316"/>
      <c r="AI353" s="1317"/>
    </row>
    <row r="354" spans="1:35" ht="14.25" customHeight="1">
      <c r="A354" s="428"/>
      <c r="B354" s="928">
        <v>346</v>
      </c>
      <c r="C354" s="1016" t="s">
        <v>2565</v>
      </c>
      <c r="D354" s="1017"/>
      <c r="E354" s="1017"/>
      <c r="F354" s="1017"/>
      <c r="G354" s="1017"/>
      <c r="H354" s="1017"/>
      <c r="I354" s="1017"/>
      <c r="J354" s="1018"/>
      <c r="K354" s="1318" t="s">
        <v>2390</v>
      </c>
      <c r="L354" s="1319"/>
      <c r="M354" s="1318" t="s">
        <v>2579</v>
      </c>
      <c r="N354" s="1320"/>
      <c r="O354" s="1320"/>
      <c r="P354" s="1320"/>
      <c r="Q354" s="1320"/>
      <c r="R354" s="1320"/>
      <c r="S354" s="1320"/>
      <c r="T354" s="1319"/>
      <c r="U354" s="1315"/>
      <c r="V354" s="1316"/>
      <c r="W354" s="1316"/>
      <c r="X354" s="1316"/>
      <c r="Y354" s="1317"/>
      <c r="Z354" s="1321">
        <v>1</v>
      </c>
      <c r="AA354" s="1322"/>
      <c r="AB354" s="1323"/>
      <c r="AC354" s="1315">
        <v>3600</v>
      </c>
      <c r="AD354" s="1317"/>
      <c r="AE354" s="924">
        <v>1</v>
      </c>
      <c r="AF354" s="1315">
        <v>3600</v>
      </c>
      <c r="AG354" s="1316"/>
      <c r="AH354" s="1316"/>
      <c r="AI354" s="1317"/>
    </row>
    <row r="355" spans="1:35" ht="14.25" customHeight="1">
      <c r="A355" s="428"/>
      <c r="B355" s="928">
        <v>347</v>
      </c>
      <c r="C355" s="1016" t="s">
        <v>2565</v>
      </c>
      <c r="D355" s="1017"/>
      <c r="E355" s="1017"/>
      <c r="F355" s="1017"/>
      <c r="G355" s="1017"/>
      <c r="H355" s="1017"/>
      <c r="I355" s="1017"/>
      <c r="J355" s="1018"/>
      <c r="K355" s="1318" t="s">
        <v>2390</v>
      </c>
      <c r="L355" s="1319"/>
      <c r="M355" s="1318" t="s">
        <v>2580</v>
      </c>
      <c r="N355" s="1320"/>
      <c r="O355" s="1320"/>
      <c r="P355" s="1320"/>
      <c r="Q355" s="1320"/>
      <c r="R355" s="1320"/>
      <c r="S355" s="1320"/>
      <c r="T355" s="1319"/>
      <c r="U355" s="1315"/>
      <c r="V355" s="1316"/>
      <c r="W355" s="1316"/>
      <c r="X355" s="1316"/>
      <c r="Y355" s="1317"/>
      <c r="Z355" s="1321">
        <v>1</v>
      </c>
      <c r="AA355" s="1322"/>
      <c r="AB355" s="1323"/>
      <c r="AC355" s="1315">
        <v>3600</v>
      </c>
      <c r="AD355" s="1317"/>
      <c r="AE355" s="924">
        <v>1</v>
      </c>
      <c r="AF355" s="1315">
        <v>3600</v>
      </c>
      <c r="AG355" s="1316"/>
      <c r="AH355" s="1316"/>
      <c r="AI355" s="1317"/>
    </row>
    <row r="356" spans="1:35" ht="14.25" customHeight="1">
      <c r="A356" s="428"/>
      <c r="B356" s="928">
        <v>348</v>
      </c>
      <c r="C356" s="1016" t="s">
        <v>2565</v>
      </c>
      <c r="D356" s="1017"/>
      <c r="E356" s="1017"/>
      <c r="F356" s="1017"/>
      <c r="G356" s="1017"/>
      <c r="H356" s="1017"/>
      <c r="I356" s="1017"/>
      <c r="J356" s="1018"/>
      <c r="K356" s="1318" t="s">
        <v>2390</v>
      </c>
      <c r="L356" s="1319"/>
      <c r="M356" s="1318" t="s">
        <v>2581</v>
      </c>
      <c r="N356" s="1320"/>
      <c r="O356" s="1320"/>
      <c r="P356" s="1320"/>
      <c r="Q356" s="1320"/>
      <c r="R356" s="1320"/>
      <c r="S356" s="1320"/>
      <c r="T356" s="1319"/>
      <c r="U356" s="1315"/>
      <c r="V356" s="1316"/>
      <c r="W356" s="1316"/>
      <c r="X356" s="1316"/>
      <c r="Y356" s="1317"/>
      <c r="Z356" s="1321">
        <v>1</v>
      </c>
      <c r="AA356" s="1322"/>
      <c r="AB356" s="1323"/>
      <c r="AC356" s="1315">
        <v>3600</v>
      </c>
      <c r="AD356" s="1317"/>
      <c r="AE356" s="924">
        <v>1</v>
      </c>
      <c r="AF356" s="1315">
        <v>3600</v>
      </c>
      <c r="AG356" s="1316"/>
      <c r="AH356" s="1316"/>
      <c r="AI356" s="1317"/>
    </row>
    <row r="357" spans="1:35" ht="14.25" customHeight="1">
      <c r="A357" s="428"/>
      <c r="B357" s="928">
        <v>349</v>
      </c>
      <c r="C357" s="1016" t="s">
        <v>2565</v>
      </c>
      <c r="D357" s="1017"/>
      <c r="E357" s="1017"/>
      <c r="F357" s="1017"/>
      <c r="G357" s="1017"/>
      <c r="H357" s="1017"/>
      <c r="I357" s="1017"/>
      <c r="J357" s="1018"/>
      <c r="K357" s="1318" t="s">
        <v>2390</v>
      </c>
      <c r="L357" s="1319"/>
      <c r="M357" s="1318" t="s">
        <v>2582</v>
      </c>
      <c r="N357" s="1320"/>
      <c r="O357" s="1320"/>
      <c r="P357" s="1320"/>
      <c r="Q357" s="1320"/>
      <c r="R357" s="1320"/>
      <c r="S357" s="1320"/>
      <c r="T357" s="1319"/>
      <c r="U357" s="1315"/>
      <c r="V357" s="1316"/>
      <c r="W357" s="1316"/>
      <c r="X357" s="1316"/>
      <c r="Y357" s="1317"/>
      <c r="Z357" s="1321">
        <v>1</v>
      </c>
      <c r="AA357" s="1322"/>
      <c r="AB357" s="1323"/>
      <c r="AC357" s="1315">
        <v>3600</v>
      </c>
      <c r="AD357" s="1317"/>
      <c r="AE357" s="924">
        <v>1</v>
      </c>
      <c r="AF357" s="1315">
        <v>3600</v>
      </c>
      <c r="AG357" s="1316"/>
      <c r="AH357" s="1316"/>
      <c r="AI357" s="1317"/>
    </row>
    <row r="358" spans="1:35" ht="14.25" customHeight="1">
      <c r="A358" s="428"/>
      <c r="B358" s="928">
        <v>350</v>
      </c>
      <c r="C358" s="1016" t="s">
        <v>2565</v>
      </c>
      <c r="D358" s="1017"/>
      <c r="E358" s="1017"/>
      <c r="F358" s="1017"/>
      <c r="G358" s="1017"/>
      <c r="H358" s="1017"/>
      <c r="I358" s="1017"/>
      <c r="J358" s="1018"/>
      <c r="K358" s="1318" t="s">
        <v>2390</v>
      </c>
      <c r="L358" s="1319"/>
      <c r="M358" s="1318" t="s">
        <v>2583</v>
      </c>
      <c r="N358" s="1320"/>
      <c r="O358" s="1320"/>
      <c r="P358" s="1320"/>
      <c r="Q358" s="1320"/>
      <c r="R358" s="1320"/>
      <c r="S358" s="1320"/>
      <c r="T358" s="1319"/>
      <c r="U358" s="1315"/>
      <c r="V358" s="1316"/>
      <c r="W358" s="1316"/>
      <c r="X358" s="1316"/>
      <c r="Y358" s="1317"/>
      <c r="Z358" s="1321">
        <v>1</v>
      </c>
      <c r="AA358" s="1322"/>
      <c r="AB358" s="1323"/>
      <c r="AC358" s="1315">
        <v>3600</v>
      </c>
      <c r="AD358" s="1317"/>
      <c r="AE358" s="924">
        <v>1</v>
      </c>
      <c r="AF358" s="1315">
        <v>3600</v>
      </c>
      <c r="AG358" s="1316"/>
      <c r="AH358" s="1316"/>
      <c r="AI358" s="1317"/>
    </row>
    <row r="359" spans="1:35" ht="14.25" customHeight="1">
      <c r="A359" s="428"/>
      <c r="B359" s="928">
        <v>351</v>
      </c>
      <c r="C359" s="1016" t="s">
        <v>2565</v>
      </c>
      <c r="D359" s="1017"/>
      <c r="E359" s="1017"/>
      <c r="F359" s="1017"/>
      <c r="G359" s="1017"/>
      <c r="H359" s="1017"/>
      <c r="I359" s="1017"/>
      <c r="J359" s="1018"/>
      <c r="K359" s="1318" t="s">
        <v>2390</v>
      </c>
      <c r="L359" s="1319"/>
      <c r="M359" s="1318" t="s">
        <v>2584</v>
      </c>
      <c r="N359" s="1320"/>
      <c r="O359" s="1320"/>
      <c r="P359" s="1320"/>
      <c r="Q359" s="1320"/>
      <c r="R359" s="1320"/>
      <c r="S359" s="1320"/>
      <c r="T359" s="1319"/>
      <c r="U359" s="1315"/>
      <c r="V359" s="1316"/>
      <c r="W359" s="1316"/>
      <c r="X359" s="1316"/>
      <c r="Y359" s="1317"/>
      <c r="Z359" s="1321">
        <v>1</v>
      </c>
      <c r="AA359" s="1322"/>
      <c r="AB359" s="1323"/>
      <c r="AC359" s="1315">
        <v>3600</v>
      </c>
      <c r="AD359" s="1317"/>
      <c r="AE359" s="924">
        <v>1</v>
      </c>
      <c r="AF359" s="1315">
        <v>3600</v>
      </c>
      <c r="AG359" s="1316"/>
      <c r="AH359" s="1316"/>
      <c r="AI359" s="1317"/>
    </row>
    <row r="360" spans="1:35" ht="14.25" customHeight="1">
      <c r="A360" s="428"/>
      <c r="B360" s="928">
        <v>352</v>
      </c>
      <c r="C360" s="1016" t="s">
        <v>2565</v>
      </c>
      <c r="D360" s="1017"/>
      <c r="E360" s="1017"/>
      <c r="F360" s="1017"/>
      <c r="G360" s="1017"/>
      <c r="H360" s="1017"/>
      <c r="I360" s="1017"/>
      <c r="J360" s="1018"/>
      <c r="K360" s="1318" t="s">
        <v>2390</v>
      </c>
      <c r="L360" s="1319"/>
      <c r="M360" s="1318" t="s">
        <v>2585</v>
      </c>
      <c r="N360" s="1320"/>
      <c r="O360" s="1320"/>
      <c r="P360" s="1320"/>
      <c r="Q360" s="1320"/>
      <c r="R360" s="1320"/>
      <c r="S360" s="1320"/>
      <c r="T360" s="1319"/>
      <c r="U360" s="1315"/>
      <c r="V360" s="1316"/>
      <c r="W360" s="1316"/>
      <c r="X360" s="1316"/>
      <c r="Y360" s="1317"/>
      <c r="Z360" s="1321">
        <v>1</v>
      </c>
      <c r="AA360" s="1322"/>
      <c r="AB360" s="1323"/>
      <c r="AC360" s="1315">
        <v>3600</v>
      </c>
      <c r="AD360" s="1317"/>
      <c r="AE360" s="924">
        <v>1</v>
      </c>
      <c r="AF360" s="1315">
        <v>3600</v>
      </c>
      <c r="AG360" s="1316"/>
      <c r="AH360" s="1316"/>
      <c r="AI360" s="1317"/>
    </row>
    <row r="361" spans="1:35" ht="14.25" customHeight="1">
      <c r="A361" s="428"/>
      <c r="B361" s="928">
        <v>353</v>
      </c>
      <c r="C361" s="1016" t="s">
        <v>2565</v>
      </c>
      <c r="D361" s="1017"/>
      <c r="E361" s="1017"/>
      <c r="F361" s="1017"/>
      <c r="G361" s="1017"/>
      <c r="H361" s="1017"/>
      <c r="I361" s="1017"/>
      <c r="J361" s="1018"/>
      <c r="K361" s="1318" t="s">
        <v>2390</v>
      </c>
      <c r="L361" s="1319"/>
      <c r="M361" s="1318" t="s">
        <v>2586</v>
      </c>
      <c r="N361" s="1320"/>
      <c r="O361" s="1320"/>
      <c r="P361" s="1320"/>
      <c r="Q361" s="1320"/>
      <c r="R361" s="1320"/>
      <c r="S361" s="1320"/>
      <c r="T361" s="1319"/>
      <c r="U361" s="1315"/>
      <c r="V361" s="1316"/>
      <c r="W361" s="1316"/>
      <c r="X361" s="1316"/>
      <c r="Y361" s="1317"/>
      <c r="Z361" s="1321">
        <v>1</v>
      </c>
      <c r="AA361" s="1322"/>
      <c r="AB361" s="1323"/>
      <c r="AC361" s="1315">
        <v>3600</v>
      </c>
      <c r="AD361" s="1317"/>
      <c r="AE361" s="924">
        <v>1</v>
      </c>
      <c r="AF361" s="1315">
        <v>3600</v>
      </c>
      <c r="AG361" s="1316"/>
      <c r="AH361" s="1316"/>
      <c r="AI361" s="1317"/>
    </row>
    <row r="362" spans="1:35" ht="15" customHeight="1">
      <c r="A362" s="428"/>
      <c r="B362" s="928">
        <v>354</v>
      </c>
      <c r="C362" s="1016" t="s">
        <v>2565</v>
      </c>
      <c r="D362" s="1017"/>
      <c r="E362" s="1017"/>
      <c r="F362" s="1017"/>
      <c r="G362" s="1017"/>
      <c r="H362" s="1017"/>
      <c r="I362" s="1017"/>
      <c r="J362" s="1018"/>
      <c r="K362" s="1318" t="s">
        <v>2390</v>
      </c>
      <c r="L362" s="1319"/>
      <c r="M362" s="1318" t="s">
        <v>2587</v>
      </c>
      <c r="N362" s="1320"/>
      <c r="O362" s="1320"/>
      <c r="P362" s="1320"/>
      <c r="Q362" s="1320"/>
      <c r="R362" s="1320"/>
      <c r="S362" s="1320"/>
      <c r="T362" s="1319"/>
      <c r="U362" s="1315"/>
      <c r="V362" s="1316"/>
      <c r="W362" s="1316"/>
      <c r="X362" s="1316"/>
      <c r="Y362" s="1317"/>
      <c r="Z362" s="1321">
        <v>1</v>
      </c>
      <c r="AA362" s="1322"/>
      <c r="AB362" s="1323"/>
      <c r="AC362" s="1315">
        <v>3600</v>
      </c>
      <c r="AD362" s="1317"/>
      <c r="AE362" s="924">
        <v>1</v>
      </c>
      <c r="AF362" s="1315">
        <v>3600</v>
      </c>
      <c r="AG362" s="1316"/>
      <c r="AH362" s="1316"/>
      <c r="AI362" s="1317"/>
    </row>
    <row r="363" spans="1:35" ht="14.25" customHeight="1">
      <c r="A363" s="428"/>
      <c r="B363" s="928">
        <v>355</v>
      </c>
      <c r="C363" s="1016" t="s">
        <v>2565</v>
      </c>
      <c r="D363" s="1017"/>
      <c r="E363" s="1017"/>
      <c r="F363" s="1017"/>
      <c r="G363" s="1017"/>
      <c r="H363" s="1017"/>
      <c r="I363" s="1017"/>
      <c r="J363" s="1018"/>
      <c r="K363" s="1318" t="s">
        <v>2390</v>
      </c>
      <c r="L363" s="1319"/>
      <c r="M363" s="1318" t="s">
        <v>2588</v>
      </c>
      <c r="N363" s="1320"/>
      <c r="O363" s="1320"/>
      <c r="P363" s="1320"/>
      <c r="Q363" s="1320"/>
      <c r="R363" s="1320"/>
      <c r="S363" s="1320"/>
      <c r="T363" s="1319"/>
      <c r="U363" s="1315"/>
      <c r="V363" s="1316"/>
      <c r="W363" s="1316"/>
      <c r="X363" s="1316"/>
      <c r="Y363" s="1317"/>
      <c r="Z363" s="1321">
        <v>1</v>
      </c>
      <c r="AA363" s="1322"/>
      <c r="AB363" s="1323"/>
      <c r="AC363" s="1315">
        <v>3600</v>
      </c>
      <c r="AD363" s="1317"/>
      <c r="AE363" s="924">
        <v>1</v>
      </c>
      <c r="AF363" s="1315">
        <v>3600</v>
      </c>
      <c r="AG363" s="1316"/>
      <c r="AH363" s="1316"/>
      <c r="AI363" s="1317"/>
    </row>
    <row r="364" spans="1:35" ht="14.25" customHeight="1">
      <c r="A364" s="428"/>
      <c r="B364" s="928">
        <v>356</v>
      </c>
      <c r="C364" s="1016" t="s">
        <v>2565</v>
      </c>
      <c r="D364" s="1017"/>
      <c r="E364" s="1017"/>
      <c r="F364" s="1017"/>
      <c r="G364" s="1017"/>
      <c r="H364" s="1017"/>
      <c r="I364" s="1017"/>
      <c r="J364" s="1018"/>
      <c r="K364" s="1318" t="s">
        <v>2390</v>
      </c>
      <c r="L364" s="1319"/>
      <c r="M364" s="1318" t="s">
        <v>2589</v>
      </c>
      <c r="N364" s="1320"/>
      <c r="O364" s="1320"/>
      <c r="P364" s="1320"/>
      <c r="Q364" s="1320"/>
      <c r="R364" s="1320"/>
      <c r="S364" s="1320"/>
      <c r="T364" s="1319"/>
      <c r="U364" s="1315"/>
      <c r="V364" s="1316"/>
      <c r="W364" s="1316"/>
      <c r="X364" s="1316"/>
      <c r="Y364" s="1317"/>
      <c r="Z364" s="1321">
        <v>1</v>
      </c>
      <c r="AA364" s="1322"/>
      <c r="AB364" s="1323"/>
      <c r="AC364" s="1315">
        <v>3600</v>
      </c>
      <c r="AD364" s="1317"/>
      <c r="AE364" s="924">
        <v>1</v>
      </c>
      <c r="AF364" s="1315">
        <v>3600</v>
      </c>
      <c r="AG364" s="1316"/>
      <c r="AH364" s="1316"/>
      <c r="AI364" s="1317"/>
    </row>
    <row r="365" spans="1:35" ht="14.25" customHeight="1">
      <c r="A365" s="428"/>
      <c r="B365" s="928">
        <v>357</v>
      </c>
      <c r="C365" s="1016" t="s">
        <v>2565</v>
      </c>
      <c r="D365" s="1017"/>
      <c r="E365" s="1017"/>
      <c r="F365" s="1017"/>
      <c r="G365" s="1017"/>
      <c r="H365" s="1017"/>
      <c r="I365" s="1017"/>
      <c r="J365" s="1018"/>
      <c r="K365" s="1318" t="s">
        <v>2390</v>
      </c>
      <c r="L365" s="1319"/>
      <c r="M365" s="1318" t="s">
        <v>2590</v>
      </c>
      <c r="N365" s="1320"/>
      <c r="O365" s="1320"/>
      <c r="P365" s="1320"/>
      <c r="Q365" s="1320"/>
      <c r="R365" s="1320"/>
      <c r="S365" s="1320"/>
      <c r="T365" s="1319"/>
      <c r="U365" s="1315"/>
      <c r="V365" s="1316"/>
      <c r="W365" s="1316"/>
      <c r="X365" s="1316"/>
      <c r="Y365" s="1317"/>
      <c r="Z365" s="1321">
        <v>1</v>
      </c>
      <c r="AA365" s="1322"/>
      <c r="AB365" s="1323"/>
      <c r="AC365" s="1315">
        <v>3600</v>
      </c>
      <c r="AD365" s="1317"/>
      <c r="AE365" s="924">
        <v>1</v>
      </c>
      <c r="AF365" s="1315">
        <v>3600</v>
      </c>
      <c r="AG365" s="1316"/>
      <c r="AH365" s="1316"/>
      <c r="AI365" s="1317"/>
    </row>
    <row r="366" spans="1:35" ht="14.25" customHeight="1">
      <c r="A366" s="428"/>
      <c r="B366" s="928">
        <v>358</v>
      </c>
      <c r="C366" s="1016" t="s">
        <v>2565</v>
      </c>
      <c r="D366" s="1017"/>
      <c r="E366" s="1017"/>
      <c r="F366" s="1017"/>
      <c r="G366" s="1017"/>
      <c r="H366" s="1017"/>
      <c r="I366" s="1017"/>
      <c r="J366" s="1018"/>
      <c r="K366" s="1318" t="s">
        <v>2390</v>
      </c>
      <c r="L366" s="1319"/>
      <c r="M366" s="1318" t="s">
        <v>2591</v>
      </c>
      <c r="N366" s="1320"/>
      <c r="O366" s="1320"/>
      <c r="P366" s="1320"/>
      <c r="Q366" s="1320"/>
      <c r="R366" s="1320"/>
      <c r="S366" s="1320"/>
      <c r="T366" s="1319"/>
      <c r="U366" s="1315"/>
      <c r="V366" s="1316"/>
      <c r="W366" s="1316"/>
      <c r="X366" s="1316"/>
      <c r="Y366" s="1317"/>
      <c r="Z366" s="1321">
        <v>1</v>
      </c>
      <c r="AA366" s="1322"/>
      <c r="AB366" s="1323"/>
      <c r="AC366" s="1315">
        <v>3600</v>
      </c>
      <c r="AD366" s="1317"/>
      <c r="AE366" s="924">
        <v>1</v>
      </c>
      <c r="AF366" s="1315">
        <v>3600</v>
      </c>
      <c r="AG366" s="1316"/>
      <c r="AH366" s="1316"/>
      <c r="AI366" s="1317"/>
    </row>
    <row r="367" spans="1:35" ht="14.25" customHeight="1">
      <c r="A367" s="428"/>
      <c r="B367" s="928">
        <v>359</v>
      </c>
      <c r="C367" s="1016" t="s">
        <v>2565</v>
      </c>
      <c r="D367" s="1017"/>
      <c r="E367" s="1017"/>
      <c r="F367" s="1017"/>
      <c r="G367" s="1017"/>
      <c r="H367" s="1017"/>
      <c r="I367" s="1017"/>
      <c r="J367" s="1018"/>
      <c r="K367" s="1318"/>
      <c r="L367" s="1319"/>
      <c r="M367" s="1318" t="s">
        <v>2592</v>
      </c>
      <c r="N367" s="1320"/>
      <c r="O367" s="1320"/>
      <c r="P367" s="1320"/>
      <c r="Q367" s="1320"/>
      <c r="R367" s="1320"/>
      <c r="S367" s="1320"/>
      <c r="T367" s="1319"/>
      <c r="U367" s="1315"/>
      <c r="V367" s="1316"/>
      <c r="W367" s="1316"/>
      <c r="X367" s="1316"/>
      <c r="Y367" s="1317"/>
      <c r="Z367" s="1321">
        <v>1</v>
      </c>
      <c r="AA367" s="1322"/>
      <c r="AB367" s="1323"/>
      <c r="AC367" s="1315">
        <v>3600</v>
      </c>
      <c r="AD367" s="1317"/>
      <c r="AE367" s="924">
        <v>1</v>
      </c>
      <c r="AF367" s="1315">
        <v>3600</v>
      </c>
      <c r="AG367" s="1316"/>
      <c r="AH367" s="1316"/>
      <c r="AI367" s="1317"/>
    </row>
    <row r="368" spans="1:35" ht="14.25" customHeight="1">
      <c r="A368" s="428"/>
      <c r="B368" s="928">
        <v>360</v>
      </c>
      <c r="C368" s="1016" t="s">
        <v>2565</v>
      </c>
      <c r="D368" s="1017"/>
      <c r="E368" s="1017"/>
      <c r="F368" s="1017"/>
      <c r="G368" s="1017"/>
      <c r="H368" s="1017"/>
      <c r="I368" s="1017"/>
      <c r="J368" s="1018"/>
      <c r="K368" s="1318" t="s">
        <v>2390</v>
      </c>
      <c r="L368" s="1319"/>
      <c r="M368" s="1318" t="s">
        <v>2593</v>
      </c>
      <c r="N368" s="1320"/>
      <c r="O368" s="1320"/>
      <c r="P368" s="1320"/>
      <c r="Q368" s="1320"/>
      <c r="R368" s="1320"/>
      <c r="S368" s="1320"/>
      <c r="T368" s="1319"/>
      <c r="U368" s="1315"/>
      <c r="V368" s="1316"/>
      <c r="W368" s="1316"/>
      <c r="X368" s="1316"/>
      <c r="Y368" s="1317"/>
      <c r="Z368" s="1321">
        <v>1</v>
      </c>
      <c r="AA368" s="1322"/>
      <c r="AB368" s="1323"/>
      <c r="AC368" s="1315">
        <v>3600</v>
      </c>
      <c r="AD368" s="1317"/>
      <c r="AE368" s="924">
        <v>1</v>
      </c>
      <c r="AF368" s="1315">
        <v>3600</v>
      </c>
      <c r="AG368" s="1316"/>
      <c r="AH368" s="1316"/>
      <c r="AI368" s="1317"/>
    </row>
    <row r="369" spans="1:35" ht="14.25" customHeight="1">
      <c r="A369" s="428"/>
      <c r="B369" s="928">
        <v>361</v>
      </c>
      <c r="C369" s="1016" t="s">
        <v>2565</v>
      </c>
      <c r="D369" s="1017"/>
      <c r="E369" s="1017"/>
      <c r="F369" s="1017"/>
      <c r="G369" s="1017"/>
      <c r="H369" s="1017"/>
      <c r="I369" s="1017"/>
      <c r="J369" s="1018"/>
      <c r="K369" s="1318" t="s">
        <v>2390</v>
      </c>
      <c r="L369" s="1319"/>
      <c r="M369" s="1318" t="s">
        <v>2594</v>
      </c>
      <c r="N369" s="1320"/>
      <c r="O369" s="1320"/>
      <c r="P369" s="1320"/>
      <c r="Q369" s="1320"/>
      <c r="R369" s="1320"/>
      <c r="S369" s="1320"/>
      <c r="T369" s="1319"/>
      <c r="U369" s="1315"/>
      <c r="V369" s="1316"/>
      <c r="W369" s="1316"/>
      <c r="X369" s="1316"/>
      <c r="Y369" s="1317"/>
      <c r="Z369" s="1321">
        <v>1</v>
      </c>
      <c r="AA369" s="1322"/>
      <c r="AB369" s="1323"/>
      <c r="AC369" s="1315">
        <v>3600</v>
      </c>
      <c r="AD369" s="1317"/>
      <c r="AE369" s="924">
        <v>1</v>
      </c>
      <c r="AF369" s="1315">
        <v>3600</v>
      </c>
      <c r="AG369" s="1316"/>
      <c r="AH369" s="1316"/>
      <c r="AI369" s="1317"/>
    </row>
    <row r="370" spans="1:35" ht="14.25" customHeight="1">
      <c r="A370" s="428"/>
      <c r="B370" s="928">
        <v>362</v>
      </c>
      <c r="C370" s="1016" t="s">
        <v>2565</v>
      </c>
      <c r="D370" s="1017"/>
      <c r="E370" s="1017"/>
      <c r="F370" s="1017"/>
      <c r="G370" s="1017"/>
      <c r="H370" s="1017"/>
      <c r="I370" s="1017"/>
      <c r="J370" s="1018"/>
      <c r="K370" s="1318" t="s">
        <v>2390</v>
      </c>
      <c r="L370" s="1319"/>
      <c r="M370" s="1318" t="s">
        <v>2595</v>
      </c>
      <c r="N370" s="1320"/>
      <c r="O370" s="1320"/>
      <c r="P370" s="1320"/>
      <c r="Q370" s="1320"/>
      <c r="R370" s="1320"/>
      <c r="S370" s="1320"/>
      <c r="T370" s="1319"/>
      <c r="U370" s="1315"/>
      <c r="V370" s="1316"/>
      <c r="W370" s="1316"/>
      <c r="X370" s="1316"/>
      <c r="Y370" s="1317"/>
      <c r="Z370" s="1321">
        <v>1</v>
      </c>
      <c r="AA370" s="1322"/>
      <c r="AB370" s="1323"/>
      <c r="AC370" s="1315">
        <v>3600</v>
      </c>
      <c r="AD370" s="1317"/>
      <c r="AE370" s="924">
        <v>1</v>
      </c>
      <c r="AF370" s="1315">
        <v>3600</v>
      </c>
      <c r="AG370" s="1316"/>
      <c r="AH370" s="1316"/>
      <c r="AI370" s="1317"/>
    </row>
    <row r="371" spans="1:35" ht="14.25" customHeight="1">
      <c r="A371" s="428"/>
      <c r="B371" s="928">
        <v>363</v>
      </c>
      <c r="C371" s="1016" t="s">
        <v>2519</v>
      </c>
      <c r="D371" s="1017"/>
      <c r="E371" s="1017"/>
      <c r="F371" s="1017"/>
      <c r="G371" s="1017"/>
      <c r="H371" s="1017"/>
      <c r="I371" s="1017"/>
      <c r="J371" s="1018"/>
      <c r="K371" s="1318"/>
      <c r="L371" s="1319"/>
      <c r="M371" s="1318" t="s">
        <v>2596</v>
      </c>
      <c r="N371" s="1320"/>
      <c r="O371" s="1320"/>
      <c r="P371" s="1320"/>
      <c r="Q371" s="1320"/>
      <c r="R371" s="1320"/>
      <c r="S371" s="1320"/>
      <c r="T371" s="1319"/>
      <c r="U371" s="1315"/>
      <c r="V371" s="1316"/>
      <c r="W371" s="1316"/>
      <c r="X371" s="1316"/>
      <c r="Y371" s="1317"/>
      <c r="Z371" s="1321">
        <v>1</v>
      </c>
      <c r="AA371" s="1322"/>
      <c r="AB371" s="1323"/>
      <c r="AC371" s="1315">
        <v>35000</v>
      </c>
      <c r="AD371" s="1317"/>
      <c r="AE371" s="924">
        <v>1</v>
      </c>
      <c r="AF371" s="1315">
        <v>35000</v>
      </c>
      <c r="AG371" s="1316"/>
      <c r="AH371" s="1316"/>
      <c r="AI371" s="1317"/>
    </row>
    <row r="372" spans="1:35" ht="14.25" customHeight="1">
      <c r="A372" s="428"/>
      <c r="B372" s="928">
        <v>364</v>
      </c>
      <c r="C372" s="1016" t="s">
        <v>2597</v>
      </c>
      <c r="D372" s="1017"/>
      <c r="E372" s="1017"/>
      <c r="F372" s="1017"/>
      <c r="G372" s="1017"/>
      <c r="H372" s="1017"/>
      <c r="I372" s="1017"/>
      <c r="J372" s="1018"/>
      <c r="K372" s="1318"/>
      <c r="L372" s="1319"/>
      <c r="M372" s="1318" t="s">
        <v>2598</v>
      </c>
      <c r="N372" s="1320"/>
      <c r="O372" s="1320"/>
      <c r="P372" s="1320"/>
      <c r="Q372" s="1320"/>
      <c r="R372" s="1320"/>
      <c r="S372" s="1320"/>
      <c r="T372" s="1319"/>
      <c r="U372" s="1315"/>
      <c r="V372" s="1316"/>
      <c r="W372" s="1316"/>
      <c r="X372" s="1316"/>
      <c r="Y372" s="1317"/>
      <c r="Z372" s="1321">
        <v>1</v>
      </c>
      <c r="AA372" s="1322"/>
      <c r="AB372" s="1323"/>
      <c r="AC372" s="1315">
        <v>45000</v>
      </c>
      <c r="AD372" s="1317"/>
      <c r="AE372" s="924">
        <v>1</v>
      </c>
      <c r="AF372" s="1315">
        <v>45000</v>
      </c>
      <c r="AG372" s="1316"/>
      <c r="AH372" s="1316"/>
      <c r="AI372" s="1317"/>
    </row>
    <row r="373" spans="1:35" ht="15" customHeight="1">
      <c r="A373" s="428"/>
      <c r="B373" s="928">
        <v>365</v>
      </c>
      <c r="C373" s="1016" t="s">
        <v>2599</v>
      </c>
      <c r="D373" s="1017"/>
      <c r="E373" s="1017"/>
      <c r="F373" s="1017"/>
      <c r="G373" s="1017"/>
      <c r="H373" s="1017"/>
      <c r="I373" s="1017"/>
      <c r="J373" s="1018"/>
      <c r="K373" s="1318"/>
      <c r="L373" s="1319"/>
      <c r="M373" s="1318" t="s">
        <v>2600</v>
      </c>
      <c r="N373" s="1320"/>
      <c r="O373" s="1320"/>
      <c r="P373" s="1320"/>
      <c r="Q373" s="1320"/>
      <c r="R373" s="1320"/>
      <c r="S373" s="1320"/>
      <c r="T373" s="1319"/>
      <c r="U373" s="1315"/>
      <c r="V373" s="1316"/>
      <c r="W373" s="1316"/>
      <c r="X373" s="1316"/>
      <c r="Y373" s="1317"/>
      <c r="Z373" s="1321">
        <v>1</v>
      </c>
      <c r="AA373" s="1322"/>
      <c r="AB373" s="1323"/>
      <c r="AC373" s="1315">
        <v>32500</v>
      </c>
      <c r="AD373" s="1317"/>
      <c r="AE373" s="924">
        <v>1</v>
      </c>
      <c r="AF373" s="1315">
        <v>32500</v>
      </c>
      <c r="AG373" s="1316"/>
      <c r="AH373" s="1316"/>
      <c r="AI373" s="1317"/>
    </row>
    <row r="374" spans="1:35" ht="14.25" customHeight="1">
      <c r="A374" s="428"/>
      <c r="B374" s="928">
        <v>366</v>
      </c>
      <c r="C374" s="1016" t="s">
        <v>2599</v>
      </c>
      <c r="D374" s="1017"/>
      <c r="E374" s="1017"/>
      <c r="F374" s="1017"/>
      <c r="G374" s="1017"/>
      <c r="H374" s="1017"/>
      <c r="I374" s="1017"/>
      <c r="J374" s="1018"/>
      <c r="K374" s="1318" t="s">
        <v>2390</v>
      </c>
      <c r="L374" s="1319"/>
      <c r="M374" s="1318" t="s">
        <v>2601</v>
      </c>
      <c r="N374" s="1320"/>
      <c r="O374" s="1320"/>
      <c r="P374" s="1320"/>
      <c r="Q374" s="1320"/>
      <c r="R374" s="1320"/>
      <c r="S374" s="1320"/>
      <c r="T374" s="1319"/>
      <c r="U374" s="1315"/>
      <c r="V374" s="1316"/>
      <c r="W374" s="1316"/>
      <c r="X374" s="1316"/>
      <c r="Y374" s="1317"/>
      <c r="Z374" s="1321">
        <v>1</v>
      </c>
      <c r="AA374" s="1322"/>
      <c r="AB374" s="1323"/>
      <c r="AC374" s="1315">
        <v>32500</v>
      </c>
      <c r="AD374" s="1317"/>
      <c r="AE374" s="924">
        <v>1</v>
      </c>
      <c r="AF374" s="1315">
        <v>32500</v>
      </c>
      <c r="AG374" s="1316"/>
      <c r="AH374" s="1316"/>
      <c r="AI374" s="1317"/>
    </row>
    <row r="375" spans="1:35" ht="14.25" customHeight="1">
      <c r="A375" s="428"/>
      <c r="B375" s="928">
        <v>367</v>
      </c>
      <c r="C375" s="1016" t="s">
        <v>2599</v>
      </c>
      <c r="D375" s="1017"/>
      <c r="E375" s="1017"/>
      <c r="F375" s="1017"/>
      <c r="G375" s="1017"/>
      <c r="H375" s="1017"/>
      <c r="I375" s="1017"/>
      <c r="J375" s="1018"/>
      <c r="K375" s="1318" t="s">
        <v>2390</v>
      </c>
      <c r="L375" s="1319"/>
      <c r="M375" s="1318" t="s">
        <v>2602</v>
      </c>
      <c r="N375" s="1320"/>
      <c r="O375" s="1320"/>
      <c r="P375" s="1320"/>
      <c r="Q375" s="1320"/>
      <c r="R375" s="1320"/>
      <c r="S375" s="1320"/>
      <c r="T375" s="1319"/>
      <c r="U375" s="1315"/>
      <c r="V375" s="1316"/>
      <c r="W375" s="1316"/>
      <c r="X375" s="1316"/>
      <c r="Y375" s="1317"/>
      <c r="Z375" s="1321">
        <v>1</v>
      </c>
      <c r="AA375" s="1322"/>
      <c r="AB375" s="1323"/>
      <c r="AC375" s="1315">
        <v>32500</v>
      </c>
      <c r="AD375" s="1317"/>
      <c r="AE375" s="924">
        <v>1</v>
      </c>
      <c r="AF375" s="1315">
        <v>32500</v>
      </c>
      <c r="AG375" s="1316"/>
      <c r="AH375" s="1316"/>
      <c r="AI375" s="1317"/>
    </row>
    <row r="376" spans="1:35" ht="14.25" customHeight="1">
      <c r="A376" s="428"/>
      <c r="B376" s="928">
        <v>368</v>
      </c>
      <c r="C376" s="1016" t="s">
        <v>2603</v>
      </c>
      <c r="D376" s="1017"/>
      <c r="E376" s="1017"/>
      <c r="F376" s="1017"/>
      <c r="G376" s="1017"/>
      <c r="H376" s="1017"/>
      <c r="I376" s="1017"/>
      <c r="J376" s="1018"/>
      <c r="K376" s="1318" t="s">
        <v>2390</v>
      </c>
      <c r="L376" s="1319"/>
      <c r="M376" s="1318" t="s">
        <v>2604</v>
      </c>
      <c r="N376" s="1320"/>
      <c r="O376" s="1320"/>
      <c r="P376" s="1320"/>
      <c r="Q376" s="1320"/>
      <c r="R376" s="1320"/>
      <c r="S376" s="1320"/>
      <c r="T376" s="1319"/>
      <c r="U376" s="1315"/>
      <c r="V376" s="1316"/>
      <c r="W376" s="1316"/>
      <c r="X376" s="1316"/>
      <c r="Y376" s="1317"/>
      <c r="Z376" s="1321">
        <v>1</v>
      </c>
      <c r="AA376" s="1322"/>
      <c r="AB376" s="1323"/>
      <c r="AC376" s="1315">
        <v>66666.66</v>
      </c>
      <c r="AD376" s="1317"/>
      <c r="AE376" s="924">
        <v>1</v>
      </c>
      <c r="AF376" s="1315">
        <v>66666.66</v>
      </c>
      <c r="AG376" s="1316"/>
      <c r="AH376" s="1316"/>
      <c r="AI376" s="1317"/>
    </row>
    <row r="377" spans="1:35" ht="14.25" customHeight="1">
      <c r="A377" s="428"/>
      <c r="B377" s="928">
        <v>369</v>
      </c>
      <c r="C377" s="1016" t="s">
        <v>2605</v>
      </c>
      <c r="D377" s="1017"/>
      <c r="E377" s="1017"/>
      <c r="F377" s="1017"/>
      <c r="G377" s="1017"/>
      <c r="H377" s="1017"/>
      <c r="I377" s="1017"/>
      <c r="J377" s="1018"/>
      <c r="K377" s="1318" t="s">
        <v>2164</v>
      </c>
      <c r="L377" s="1319"/>
      <c r="M377" s="1318" t="s">
        <v>2606</v>
      </c>
      <c r="N377" s="1320"/>
      <c r="O377" s="1320"/>
      <c r="P377" s="1320"/>
      <c r="Q377" s="1320"/>
      <c r="R377" s="1320"/>
      <c r="S377" s="1320"/>
      <c r="T377" s="1319"/>
      <c r="U377" s="1315"/>
      <c r="V377" s="1316"/>
      <c r="W377" s="1316"/>
      <c r="X377" s="1316"/>
      <c r="Y377" s="1317"/>
      <c r="Z377" s="1321">
        <v>1</v>
      </c>
      <c r="AA377" s="1322"/>
      <c r="AB377" s="1323"/>
      <c r="AC377" s="1315">
        <v>39500</v>
      </c>
      <c r="AD377" s="1317"/>
      <c r="AE377" s="924">
        <v>1</v>
      </c>
      <c r="AF377" s="1315">
        <v>39500</v>
      </c>
      <c r="AG377" s="1316"/>
      <c r="AH377" s="1316"/>
      <c r="AI377" s="1317"/>
    </row>
    <row r="378" spans="1:35" ht="14.25" customHeight="1">
      <c r="A378" s="428"/>
      <c r="B378" s="928">
        <v>370</v>
      </c>
      <c r="C378" s="1016" t="s">
        <v>2607</v>
      </c>
      <c r="D378" s="1017"/>
      <c r="E378" s="1017"/>
      <c r="F378" s="1017"/>
      <c r="G378" s="1017"/>
      <c r="H378" s="1017"/>
      <c r="I378" s="1017"/>
      <c r="J378" s="1018"/>
      <c r="K378" s="1318" t="s">
        <v>2164</v>
      </c>
      <c r="L378" s="1319"/>
      <c r="M378" s="1318" t="s">
        <v>2608</v>
      </c>
      <c r="N378" s="1320"/>
      <c r="O378" s="1320"/>
      <c r="P378" s="1320"/>
      <c r="Q378" s="1320"/>
      <c r="R378" s="1320"/>
      <c r="S378" s="1320"/>
      <c r="T378" s="1319"/>
      <c r="U378" s="1315"/>
      <c r="V378" s="1316"/>
      <c r="W378" s="1316"/>
      <c r="X378" s="1316"/>
      <c r="Y378" s="1317"/>
      <c r="Z378" s="1321">
        <v>1</v>
      </c>
      <c r="AA378" s="1322"/>
      <c r="AB378" s="1323"/>
      <c r="AC378" s="1315">
        <v>35500</v>
      </c>
      <c r="AD378" s="1317"/>
      <c r="AE378" s="924">
        <v>1</v>
      </c>
      <c r="AF378" s="1315">
        <v>35500</v>
      </c>
      <c r="AG378" s="1316"/>
      <c r="AH378" s="1316"/>
      <c r="AI378" s="1317"/>
    </row>
    <row r="379" spans="1:35" ht="14.25" customHeight="1">
      <c r="A379" s="428"/>
      <c r="B379" s="928">
        <v>371</v>
      </c>
      <c r="C379" s="1016" t="s">
        <v>2525</v>
      </c>
      <c r="D379" s="1017"/>
      <c r="E379" s="1017"/>
      <c r="F379" s="1017"/>
      <c r="G379" s="1017"/>
      <c r="H379" s="1017"/>
      <c r="I379" s="1017"/>
      <c r="J379" s="1018"/>
      <c r="K379" s="1318" t="s">
        <v>2164</v>
      </c>
      <c r="L379" s="1319"/>
      <c r="M379" s="1318" t="s">
        <v>2609</v>
      </c>
      <c r="N379" s="1320"/>
      <c r="O379" s="1320"/>
      <c r="P379" s="1320"/>
      <c r="Q379" s="1320"/>
      <c r="R379" s="1320"/>
      <c r="S379" s="1320"/>
      <c r="T379" s="1319"/>
      <c r="U379" s="1315"/>
      <c r="V379" s="1316"/>
      <c r="W379" s="1316"/>
      <c r="X379" s="1316"/>
      <c r="Y379" s="1317"/>
      <c r="Z379" s="1321">
        <v>1</v>
      </c>
      <c r="AA379" s="1322"/>
      <c r="AB379" s="1323"/>
      <c r="AC379" s="1315">
        <v>29500</v>
      </c>
      <c r="AD379" s="1317"/>
      <c r="AE379" s="924">
        <v>1</v>
      </c>
      <c r="AF379" s="1315">
        <v>29500</v>
      </c>
      <c r="AG379" s="1316"/>
      <c r="AH379" s="1316"/>
      <c r="AI379" s="1317"/>
    </row>
    <row r="380" spans="1:35" ht="14.25" customHeight="1">
      <c r="A380" s="428"/>
      <c r="B380" s="928">
        <v>372</v>
      </c>
      <c r="C380" s="1016" t="s">
        <v>2212</v>
      </c>
      <c r="D380" s="1017"/>
      <c r="E380" s="1017"/>
      <c r="F380" s="1017"/>
      <c r="G380" s="1017"/>
      <c r="H380" s="1017"/>
      <c r="I380" s="1017"/>
      <c r="J380" s="1018"/>
      <c r="K380" s="1318"/>
      <c r="L380" s="1319"/>
      <c r="M380" s="1318" t="s">
        <v>2610</v>
      </c>
      <c r="N380" s="1320"/>
      <c r="O380" s="1320"/>
      <c r="P380" s="1320"/>
      <c r="Q380" s="1320"/>
      <c r="R380" s="1320"/>
      <c r="S380" s="1320"/>
      <c r="T380" s="1319"/>
      <c r="U380" s="1315"/>
      <c r="V380" s="1316"/>
      <c r="W380" s="1316"/>
      <c r="X380" s="1316"/>
      <c r="Y380" s="1317"/>
      <c r="Z380" s="1321">
        <v>1</v>
      </c>
      <c r="AA380" s="1322"/>
      <c r="AB380" s="1323"/>
      <c r="AC380" s="1315">
        <v>10000</v>
      </c>
      <c r="AD380" s="1317"/>
      <c r="AE380" s="924">
        <v>1</v>
      </c>
      <c r="AF380" s="1315">
        <v>10000</v>
      </c>
      <c r="AG380" s="1316"/>
      <c r="AH380" s="1316"/>
      <c r="AI380" s="1317"/>
    </row>
    <row r="381" spans="1:35" ht="14.25" customHeight="1">
      <c r="A381" s="428"/>
      <c r="B381" s="928">
        <v>373</v>
      </c>
      <c r="C381" s="1016" t="s">
        <v>2214</v>
      </c>
      <c r="D381" s="1017"/>
      <c r="E381" s="1017"/>
      <c r="F381" s="1017"/>
      <c r="G381" s="1017"/>
      <c r="H381" s="1017"/>
      <c r="I381" s="1017"/>
      <c r="J381" s="1018"/>
      <c r="K381" s="1318"/>
      <c r="L381" s="1319"/>
      <c r="M381" s="1318" t="s">
        <v>2611</v>
      </c>
      <c r="N381" s="1320"/>
      <c r="O381" s="1320"/>
      <c r="P381" s="1320"/>
      <c r="Q381" s="1320"/>
      <c r="R381" s="1320"/>
      <c r="S381" s="1320"/>
      <c r="T381" s="1319"/>
      <c r="U381" s="1315"/>
      <c r="V381" s="1316"/>
      <c r="W381" s="1316"/>
      <c r="X381" s="1316"/>
      <c r="Y381" s="1317"/>
      <c r="Z381" s="1321">
        <v>1</v>
      </c>
      <c r="AA381" s="1322"/>
      <c r="AB381" s="1323"/>
      <c r="AC381" s="1315">
        <v>4500</v>
      </c>
      <c r="AD381" s="1317"/>
      <c r="AE381" s="924">
        <v>1</v>
      </c>
      <c r="AF381" s="1315">
        <v>4500</v>
      </c>
      <c r="AG381" s="1316"/>
      <c r="AH381" s="1316"/>
      <c r="AI381" s="1317"/>
    </row>
    <row r="382" spans="1:35" ht="14.25" customHeight="1">
      <c r="A382" s="428"/>
      <c r="B382" s="928">
        <v>374</v>
      </c>
      <c r="C382" s="1016" t="s">
        <v>709</v>
      </c>
      <c r="D382" s="1017"/>
      <c r="E382" s="1017"/>
      <c r="F382" s="1017"/>
      <c r="G382" s="1017"/>
      <c r="H382" s="1017"/>
      <c r="I382" s="1017"/>
      <c r="J382" s="1018"/>
      <c r="K382" s="1318" t="s">
        <v>2205</v>
      </c>
      <c r="L382" s="1319"/>
      <c r="M382" s="1318" t="s">
        <v>2612</v>
      </c>
      <c r="N382" s="1320"/>
      <c r="O382" s="1320"/>
      <c r="P382" s="1320"/>
      <c r="Q382" s="1320"/>
      <c r="R382" s="1320"/>
      <c r="S382" s="1320"/>
      <c r="T382" s="1319"/>
      <c r="U382" s="1315"/>
      <c r="V382" s="1316"/>
      <c r="W382" s="1316"/>
      <c r="X382" s="1316"/>
      <c r="Y382" s="1317"/>
      <c r="Z382" s="1321">
        <v>1</v>
      </c>
      <c r="AA382" s="1322"/>
      <c r="AB382" s="1323"/>
      <c r="AC382" s="1315">
        <v>73</v>
      </c>
      <c r="AD382" s="1317"/>
      <c r="AE382" s="924">
        <v>1</v>
      </c>
      <c r="AF382" s="1315">
        <v>73</v>
      </c>
      <c r="AG382" s="1316"/>
      <c r="AH382" s="1316"/>
      <c r="AI382" s="1317"/>
    </row>
    <row r="383" spans="1:35" ht="15" customHeight="1">
      <c r="A383" s="428"/>
      <c r="B383" s="928">
        <v>375</v>
      </c>
      <c r="C383" s="1016" t="s">
        <v>2194</v>
      </c>
      <c r="D383" s="1017"/>
      <c r="E383" s="1017"/>
      <c r="F383" s="1017"/>
      <c r="G383" s="1017"/>
      <c r="H383" s="1017"/>
      <c r="I383" s="1017"/>
      <c r="J383" s="1018"/>
      <c r="K383" s="1318"/>
      <c r="L383" s="1319"/>
      <c r="M383" s="1318" t="s">
        <v>2613</v>
      </c>
      <c r="N383" s="1320"/>
      <c r="O383" s="1320"/>
      <c r="P383" s="1320"/>
      <c r="Q383" s="1320"/>
      <c r="R383" s="1320"/>
      <c r="S383" s="1320"/>
      <c r="T383" s="1319"/>
      <c r="U383" s="1315"/>
      <c r="V383" s="1316"/>
      <c r="W383" s="1316"/>
      <c r="X383" s="1316"/>
      <c r="Y383" s="1317"/>
      <c r="Z383" s="1321">
        <v>1</v>
      </c>
      <c r="AA383" s="1322"/>
      <c r="AB383" s="1323"/>
      <c r="AC383" s="1315">
        <v>25200</v>
      </c>
      <c r="AD383" s="1317"/>
      <c r="AE383" s="924">
        <v>1</v>
      </c>
      <c r="AF383" s="1315">
        <v>25200</v>
      </c>
      <c r="AG383" s="1316"/>
      <c r="AH383" s="1316"/>
      <c r="AI383" s="1317"/>
    </row>
    <row r="384" spans="1:35" ht="14.25" customHeight="1">
      <c r="A384" s="428"/>
      <c r="B384" s="928">
        <v>376</v>
      </c>
      <c r="C384" s="1016" t="s">
        <v>2068</v>
      </c>
      <c r="D384" s="1017"/>
      <c r="E384" s="1017"/>
      <c r="F384" s="1017"/>
      <c r="G384" s="1017"/>
      <c r="H384" s="1017"/>
      <c r="I384" s="1017"/>
      <c r="J384" s="1018"/>
      <c r="K384" s="1318"/>
      <c r="L384" s="1319"/>
      <c r="M384" s="1318" t="s">
        <v>2614</v>
      </c>
      <c r="N384" s="1320"/>
      <c r="O384" s="1320"/>
      <c r="P384" s="1320"/>
      <c r="Q384" s="1320"/>
      <c r="R384" s="1320"/>
      <c r="S384" s="1320"/>
      <c r="T384" s="1319"/>
      <c r="U384" s="1315"/>
      <c r="V384" s="1316"/>
      <c r="W384" s="1316"/>
      <c r="X384" s="1316"/>
      <c r="Y384" s="1317"/>
      <c r="Z384" s="1321">
        <v>1</v>
      </c>
      <c r="AA384" s="1322"/>
      <c r="AB384" s="1323"/>
      <c r="AC384" s="1315">
        <v>8400</v>
      </c>
      <c r="AD384" s="1317"/>
      <c r="AE384" s="924">
        <v>1</v>
      </c>
      <c r="AF384" s="1315">
        <v>8400</v>
      </c>
      <c r="AG384" s="1316"/>
      <c r="AH384" s="1316"/>
      <c r="AI384" s="1317"/>
    </row>
    <row r="385" spans="1:35" ht="14.25" customHeight="1">
      <c r="A385" s="428"/>
      <c r="B385" s="928">
        <v>377</v>
      </c>
      <c r="C385" s="1016" t="s">
        <v>2068</v>
      </c>
      <c r="D385" s="1017"/>
      <c r="E385" s="1017"/>
      <c r="F385" s="1017"/>
      <c r="G385" s="1017"/>
      <c r="H385" s="1017"/>
      <c r="I385" s="1017"/>
      <c r="J385" s="1018"/>
      <c r="K385" s="1318"/>
      <c r="L385" s="1319"/>
      <c r="M385" s="1318" t="s">
        <v>2615</v>
      </c>
      <c r="N385" s="1320"/>
      <c r="O385" s="1320"/>
      <c r="P385" s="1320"/>
      <c r="Q385" s="1320"/>
      <c r="R385" s="1320"/>
      <c r="S385" s="1320"/>
      <c r="T385" s="1319"/>
      <c r="U385" s="1315"/>
      <c r="V385" s="1316"/>
      <c r="W385" s="1316"/>
      <c r="X385" s="1316"/>
      <c r="Y385" s="1317"/>
      <c r="Z385" s="1321">
        <v>1</v>
      </c>
      <c r="AA385" s="1322"/>
      <c r="AB385" s="1323"/>
      <c r="AC385" s="1315">
        <v>8400</v>
      </c>
      <c r="AD385" s="1317"/>
      <c r="AE385" s="924">
        <v>1</v>
      </c>
      <c r="AF385" s="1315">
        <v>8400</v>
      </c>
      <c r="AG385" s="1316"/>
      <c r="AH385" s="1316"/>
      <c r="AI385" s="1317"/>
    </row>
    <row r="386" spans="1:35" ht="14.25" customHeight="1">
      <c r="A386" s="428"/>
      <c r="B386" s="928">
        <v>378</v>
      </c>
      <c r="C386" s="1016" t="s">
        <v>1915</v>
      </c>
      <c r="D386" s="1017"/>
      <c r="E386" s="1017"/>
      <c r="F386" s="1017"/>
      <c r="G386" s="1017"/>
      <c r="H386" s="1017"/>
      <c r="I386" s="1017"/>
      <c r="J386" s="1018"/>
      <c r="K386" s="1318"/>
      <c r="L386" s="1319"/>
      <c r="M386" s="1318" t="s">
        <v>2616</v>
      </c>
      <c r="N386" s="1320"/>
      <c r="O386" s="1320"/>
      <c r="P386" s="1320"/>
      <c r="Q386" s="1320"/>
      <c r="R386" s="1320"/>
      <c r="S386" s="1320"/>
      <c r="T386" s="1319"/>
      <c r="U386" s="1315"/>
      <c r="V386" s="1316"/>
      <c r="W386" s="1316"/>
      <c r="X386" s="1316"/>
      <c r="Y386" s="1317"/>
      <c r="Z386" s="1321">
        <v>1</v>
      </c>
      <c r="AA386" s="1322"/>
      <c r="AB386" s="1323"/>
      <c r="AC386" s="1315">
        <v>39000</v>
      </c>
      <c r="AD386" s="1317"/>
      <c r="AE386" s="924">
        <v>1</v>
      </c>
      <c r="AF386" s="1315">
        <v>39000</v>
      </c>
      <c r="AG386" s="1316"/>
      <c r="AH386" s="1316"/>
      <c r="AI386" s="1317"/>
    </row>
    <row r="387" spans="1:35" ht="14.25" customHeight="1">
      <c r="A387" s="428"/>
      <c r="B387" s="928">
        <v>379</v>
      </c>
      <c r="C387" s="1016" t="s">
        <v>2535</v>
      </c>
      <c r="D387" s="1017"/>
      <c r="E387" s="1017"/>
      <c r="F387" s="1017"/>
      <c r="G387" s="1017"/>
      <c r="H387" s="1017"/>
      <c r="I387" s="1017"/>
      <c r="J387" s="1018"/>
      <c r="K387" s="1318"/>
      <c r="L387" s="1319"/>
      <c r="M387" s="1318" t="s">
        <v>2617</v>
      </c>
      <c r="N387" s="1320"/>
      <c r="O387" s="1320"/>
      <c r="P387" s="1320"/>
      <c r="Q387" s="1320"/>
      <c r="R387" s="1320"/>
      <c r="S387" s="1320"/>
      <c r="T387" s="1319"/>
      <c r="U387" s="1315"/>
      <c r="V387" s="1316"/>
      <c r="W387" s="1316"/>
      <c r="X387" s="1316"/>
      <c r="Y387" s="1317"/>
      <c r="Z387" s="1321">
        <v>1</v>
      </c>
      <c r="AA387" s="1322"/>
      <c r="AB387" s="1323"/>
      <c r="AC387" s="1315">
        <v>34800</v>
      </c>
      <c r="AD387" s="1317"/>
      <c r="AE387" s="924">
        <v>1</v>
      </c>
      <c r="AF387" s="1315">
        <v>34800</v>
      </c>
      <c r="AG387" s="1316"/>
      <c r="AH387" s="1316"/>
      <c r="AI387" s="1317"/>
    </row>
    <row r="388" spans="1:35" ht="14.25" customHeight="1">
      <c r="A388" s="428"/>
      <c r="B388" s="928">
        <v>380</v>
      </c>
      <c r="C388" s="1016" t="s">
        <v>2618</v>
      </c>
      <c r="D388" s="1017"/>
      <c r="E388" s="1017"/>
      <c r="F388" s="1017"/>
      <c r="G388" s="1017"/>
      <c r="H388" s="1017"/>
      <c r="I388" s="1017"/>
      <c r="J388" s="1018"/>
      <c r="K388" s="1318"/>
      <c r="L388" s="1319"/>
      <c r="M388" s="1318" t="s">
        <v>2619</v>
      </c>
      <c r="N388" s="1320"/>
      <c r="O388" s="1320"/>
      <c r="P388" s="1320"/>
      <c r="Q388" s="1320"/>
      <c r="R388" s="1320"/>
      <c r="S388" s="1320"/>
      <c r="T388" s="1319"/>
      <c r="U388" s="1315"/>
      <c r="V388" s="1316"/>
      <c r="W388" s="1316"/>
      <c r="X388" s="1316"/>
      <c r="Y388" s="1317"/>
      <c r="Z388" s="1321">
        <v>1</v>
      </c>
      <c r="AA388" s="1322"/>
      <c r="AB388" s="1323"/>
      <c r="AC388" s="1315">
        <v>84000</v>
      </c>
      <c r="AD388" s="1317"/>
      <c r="AE388" s="924">
        <v>1</v>
      </c>
      <c r="AF388" s="1315">
        <v>84000</v>
      </c>
      <c r="AG388" s="1316"/>
      <c r="AH388" s="1316"/>
      <c r="AI388" s="1317"/>
    </row>
    <row r="389" spans="1:35" ht="14.25" customHeight="1">
      <c r="A389" s="428"/>
      <c r="B389" s="928">
        <v>381</v>
      </c>
      <c r="C389" s="1016" t="s">
        <v>2618</v>
      </c>
      <c r="D389" s="1017"/>
      <c r="E389" s="1017"/>
      <c r="F389" s="1017"/>
      <c r="G389" s="1017"/>
      <c r="H389" s="1017"/>
      <c r="I389" s="1017"/>
      <c r="J389" s="1018"/>
      <c r="K389" s="1318"/>
      <c r="L389" s="1319"/>
      <c r="M389" s="1318" t="s">
        <v>2620</v>
      </c>
      <c r="N389" s="1320"/>
      <c r="O389" s="1320"/>
      <c r="P389" s="1320"/>
      <c r="Q389" s="1320"/>
      <c r="R389" s="1320"/>
      <c r="S389" s="1320"/>
      <c r="T389" s="1319"/>
      <c r="U389" s="1315"/>
      <c r="V389" s="1316"/>
      <c r="W389" s="1316"/>
      <c r="X389" s="1316"/>
      <c r="Y389" s="1317"/>
      <c r="Z389" s="1321">
        <v>1</v>
      </c>
      <c r="AA389" s="1322"/>
      <c r="AB389" s="1323"/>
      <c r="AC389" s="1315">
        <v>84000</v>
      </c>
      <c r="AD389" s="1317"/>
      <c r="AE389" s="924">
        <v>1</v>
      </c>
      <c r="AF389" s="1315">
        <v>84000</v>
      </c>
      <c r="AG389" s="1316"/>
      <c r="AH389" s="1316"/>
      <c r="AI389" s="1317"/>
    </row>
    <row r="390" spans="1:35" ht="14.25" customHeight="1">
      <c r="A390" s="428"/>
      <c r="B390" s="928">
        <v>382</v>
      </c>
      <c r="C390" s="1016" t="s">
        <v>2618</v>
      </c>
      <c r="D390" s="1017"/>
      <c r="E390" s="1017"/>
      <c r="F390" s="1017"/>
      <c r="G390" s="1017"/>
      <c r="H390" s="1017"/>
      <c r="I390" s="1017"/>
      <c r="J390" s="1018"/>
      <c r="K390" s="1318"/>
      <c r="L390" s="1319"/>
      <c r="M390" s="1318" t="s">
        <v>2621</v>
      </c>
      <c r="N390" s="1320"/>
      <c r="O390" s="1320"/>
      <c r="P390" s="1320"/>
      <c r="Q390" s="1320"/>
      <c r="R390" s="1320"/>
      <c r="S390" s="1320"/>
      <c r="T390" s="1319"/>
      <c r="U390" s="1315"/>
      <c r="V390" s="1316"/>
      <c r="W390" s="1316"/>
      <c r="X390" s="1316"/>
      <c r="Y390" s="1317"/>
      <c r="Z390" s="1321">
        <v>1</v>
      </c>
      <c r="AA390" s="1322"/>
      <c r="AB390" s="1323"/>
      <c r="AC390" s="1315">
        <v>84000</v>
      </c>
      <c r="AD390" s="1317"/>
      <c r="AE390" s="924">
        <v>1</v>
      </c>
      <c r="AF390" s="1315">
        <v>84000</v>
      </c>
      <c r="AG390" s="1316"/>
      <c r="AH390" s="1316"/>
      <c r="AI390" s="1317"/>
    </row>
    <row r="391" spans="1:35" ht="14.25" customHeight="1">
      <c r="A391" s="428"/>
      <c r="B391" s="928">
        <v>383</v>
      </c>
      <c r="C391" s="1016" t="s">
        <v>2618</v>
      </c>
      <c r="D391" s="1017"/>
      <c r="E391" s="1017"/>
      <c r="F391" s="1017"/>
      <c r="G391" s="1017"/>
      <c r="H391" s="1017"/>
      <c r="I391" s="1017"/>
      <c r="J391" s="1018"/>
      <c r="K391" s="1318"/>
      <c r="L391" s="1319"/>
      <c r="M391" s="1318" t="s">
        <v>2622</v>
      </c>
      <c r="N391" s="1320"/>
      <c r="O391" s="1320"/>
      <c r="P391" s="1320"/>
      <c r="Q391" s="1320"/>
      <c r="R391" s="1320"/>
      <c r="S391" s="1320"/>
      <c r="T391" s="1319"/>
      <c r="U391" s="1315"/>
      <c r="V391" s="1316"/>
      <c r="W391" s="1316"/>
      <c r="X391" s="1316"/>
      <c r="Y391" s="1317"/>
      <c r="Z391" s="1321">
        <v>1</v>
      </c>
      <c r="AA391" s="1322"/>
      <c r="AB391" s="1323"/>
      <c r="AC391" s="1315">
        <v>84000</v>
      </c>
      <c r="AD391" s="1317"/>
      <c r="AE391" s="924">
        <v>1</v>
      </c>
      <c r="AF391" s="1315">
        <v>84000</v>
      </c>
      <c r="AG391" s="1316"/>
      <c r="AH391" s="1316"/>
      <c r="AI391" s="1317"/>
    </row>
    <row r="392" spans="1:35" ht="14.25" customHeight="1">
      <c r="A392" s="428"/>
      <c r="B392" s="928">
        <v>384</v>
      </c>
      <c r="C392" s="1016" t="s">
        <v>2618</v>
      </c>
      <c r="D392" s="1017"/>
      <c r="E392" s="1017"/>
      <c r="F392" s="1017"/>
      <c r="G392" s="1017"/>
      <c r="H392" s="1017"/>
      <c r="I392" s="1017"/>
      <c r="J392" s="1018"/>
      <c r="K392" s="1318"/>
      <c r="L392" s="1319"/>
      <c r="M392" s="1318" t="s">
        <v>2623</v>
      </c>
      <c r="N392" s="1320"/>
      <c r="O392" s="1320"/>
      <c r="P392" s="1320"/>
      <c r="Q392" s="1320"/>
      <c r="R392" s="1320"/>
      <c r="S392" s="1320"/>
      <c r="T392" s="1319"/>
      <c r="U392" s="1315"/>
      <c r="V392" s="1316"/>
      <c r="W392" s="1316"/>
      <c r="X392" s="1316"/>
      <c r="Y392" s="1317"/>
      <c r="Z392" s="1321">
        <v>1</v>
      </c>
      <c r="AA392" s="1322"/>
      <c r="AB392" s="1323"/>
      <c r="AC392" s="1315">
        <v>84000</v>
      </c>
      <c r="AD392" s="1317"/>
      <c r="AE392" s="924">
        <v>1</v>
      </c>
      <c r="AF392" s="1315">
        <v>84000</v>
      </c>
      <c r="AG392" s="1316"/>
      <c r="AH392" s="1316"/>
      <c r="AI392" s="1317"/>
    </row>
    <row r="393" spans="1:35" ht="15" customHeight="1">
      <c r="A393" s="428"/>
      <c r="B393" s="928">
        <v>385</v>
      </c>
      <c r="C393" s="1016" t="s">
        <v>2618</v>
      </c>
      <c r="D393" s="1017"/>
      <c r="E393" s="1017"/>
      <c r="F393" s="1017"/>
      <c r="G393" s="1017"/>
      <c r="H393" s="1017"/>
      <c r="I393" s="1017"/>
      <c r="J393" s="1018"/>
      <c r="K393" s="1318" t="s">
        <v>2390</v>
      </c>
      <c r="L393" s="1319"/>
      <c r="M393" s="1318" t="s">
        <v>2624</v>
      </c>
      <c r="N393" s="1320"/>
      <c r="O393" s="1320"/>
      <c r="P393" s="1320"/>
      <c r="Q393" s="1320"/>
      <c r="R393" s="1320"/>
      <c r="S393" s="1320"/>
      <c r="T393" s="1319"/>
      <c r="U393" s="1315"/>
      <c r="V393" s="1316"/>
      <c r="W393" s="1316"/>
      <c r="X393" s="1316"/>
      <c r="Y393" s="1317"/>
      <c r="Z393" s="1321">
        <v>1</v>
      </c>
      <c r="AA393" s="1322"/>
      <c r="AB393" s="1323"/>
      <c r="AC393" s="1315">
        <v>84000</v>
      </c>
      <c r="AD393" s="1317"/>
      <c r="AE393" s="924">
        <v>1</v>
      </c>
      <c r="AF393" s="1315">
        <v>84000</v>
      </c>
      <c r="AG393" s="1316"/>
      <c r="AH393" s="1316"/>
      <c r="AI393" s="1317"/>
    </row>
    <row r="394" spans="1:35" ht="14.25" customHeight="1">
      <c r="A394" s="428"/>
      <c r="B394" s="928">
        <v>386</v>
      </c>
      <c r="C394" s="1016" t="s">
        <v>2618</v>
      </c>
      <c r="D394" s="1017"/>
      <c r="E394" s="1017"/>
      <c r="F394" s="1017"/>
      <c r="G394" s="1017"/>
      <c r="H394" s="1017"/>
      <c r="I394" s="1017"/>
      <c r="J394" s="1018"/>
      <c r="K394" s="1318" t="s">
        <v>2390</v>
      </c>
      <c r="L394" s="1319"/>
      <c r="M394" s="1318" t="s">
        <v>2625</v>
      </c>
      <c r="N394" s="1320"/>
      <c r="O394" s="1320"/>
      <c r="P394" s="1320"/>
      <c r="Q394" s="1320"/>
      <c r="R394" s="1320"/>
      <c r="S394" s="1320"/>
      <c r="T394" s="1319"/>
      <c r="U394" s="1315"/>
      <c r="V394" s="1316"/>
      <c r="W394" s="1316"/>
      <c r="X394" s="1316"/>
      <c r="Y394" s="1317"/>
      <c r="Z394" s="1321">
        <v>1</v>
      </c>
      <c r="AA394" s="1322"/>
      <c r="AB394" s="1323"/>
      <c r="AC394" s="1315">
        <v>84000</v>
      </c>
      <c r="AD394" s="1317"/>
      <c r="AE394" s="924">
        <v>1</v>
      </c>
      <c r="AF394" s="1315">
        <v>84000</v>
      </c>
      <c r="AG394" s="1316"/>
      <c r="AH394" s="1316"/>
      <c r="AI394" s="1317"/>
    </row>
    <row r="395" spans="1:35" ht="14.25" customHeight="1">
      <c r="A395" s="428"/>
      <c r="B395" s="928">
        <v>387</v>
      </c>
      <c r="C395" s="1016" t="s">
        <v>2618</v>
      </c>
      <c r="D395" s="1017"/>
      <c r="E395" s="1017"/>
      <c r="F395" s="1017"/>
      <c r="G395" s="1017"/>
      <c r="H395" s="1017"/>
      <c r="I395" s="1017"/>
      <c r="J395" s="1018"/>
      <c r="K395" s="1318" t="s">
        <v>2390</v>
      </c>
      <c r="L395" s="1319"/>
      <c r="M395" s="1318" t="s">
        <v>2626</v>
      </c>
      <c r="N395" s="1320"/>
      <c r="O395" s="1320"/>
      <c r="P395" s="1320"/>
      <c r="Q395" s="1320"/>
      <c r="R395" s="1320"/>
      <c r="S395" s="1320"/>
      <c r="T395" s="1319"/>
      <c r="U395" s="1315"/>
      <c r="V395" s="1316"/>
      <c r="W395" s="1316"/>
      <c r="X395" s="1316"/>
      <c r="Y395" s="1317"/>
      <c r="Z395" s="1321">
        <v>1</v>
      </c>
      <c r="AA395" s="1322"/>
      <c r="AB395" s="1323"/>
      <c r="AC395" s="1315">
        <v>84000</v>
      </c>
      <c r="AD395" s="1317"/>
      <c r="AE395" s="924">
        <v>1</v>
      </c>
      <c r="AF395" s="1315">
        <v>84000</v>
      </c>
      <c r="AG395" s="1316"/>
      <c r="AH395" s="1316"/>
      <c r="AI395" s="1317"/>
    </row>
    <row r="396" spans="1:35" ht="14.25" customHeight="1">
      <c r="A396" s="428"/>
      <c r="B396" s="928">
        <v>388</v>
      </c>
      <c r="C396" s="1016" t="s">
        <v>2618</v>
      </c>
      <c r="D396" s="1017"/>
      <c r="E396" s="1017"/>
      <c r="F396" s="1017"/>
      <c r="G396" s="1017"/>
      <c r="H396" s="1017"/>
      <c r="I396" s="1017"/>
      <c r="J396" s="1018"/>
      <c r="K396" s="1318" t="s">
        <v>2390</v>
      </c>
      <c r="L396" s="1319"/>
      <c r="M396" s="1318" t="s">
        <v>2627</v>
      </c>
      <c r="N396" s="1320"/>
      <c r="O396" s="1320"/>
      <c r="P396" s="1320"/>
      <c r="Q396" s="1320"/>
      <c r="R396" s="1320"/>
      <c r="S396" s="1320"/>
      <c r="T396" s="1319"/>
      <c r="U396" s="1315"/>
      <c r="V396" s="1316"/>
      <c r="W396" s="1316"/>
      <c r="X396" s="1316"/>
      <c r="Y396" s="1317"/>
      <c r="Z396" s="1321">
        <v>1</v>
      </c>
      <c r="AA396" s="1322"/>
      <c r="AB396" s="1323"/>
      <c r="AC396" s="1315">
        <v>84000</v>
      </c>
      <c r="AD396" s="1317"/>
      <c r="AE396" s="924">
        <v>1</v>
      </c>
      <c r="AF396" s="1315">
        <v>84000</v>
      </c>
      <c r="AG396" s="1316"/>
      <c r="AH396" s="1316"/>
      <c r="AI396" s="1317"/>
    </row>
    <row r="397" spans="1:35" ht="14.25" customHeight="1">
      <c r="A397" s="428"/>
      <c r="B397" s="928">
        <v>389</v>
      </c>
      <c r="C397" s="1016" t="s">
        <v>2618</v>
      </c>
      <c r="D397" s="1017"/>
      <c r="E397" s="1017"/>
      <c r="F397" s="1017"/>
      <c r="G397" s="1017"/>
      <c r="H397" s="1017"/>
      <c r="I397" s="1017"/>
      <c r="J397" s="1018"/>
      <c r="K397" s="1318"/>
      <c r="L397" s="1319"/>
      <c r="M397" s="1318" t="s">
        <v>2628</v>
      </c>
      <c r="N397" s="1320"/>
      <c r="O397" s="1320"/>
      <c r="P397" s="1320"/>
      <c r="Q397" s="1320"/>
      <c r="R397" s="1320"/>
      <c r="S397" s="1320"/>
      <c r="T397" s="1319"/>
      <c r="U397" s="1315"/>
      <c r="V397" s="1316"/>
      <c r="W397" s="1316"/>
      <c r="X397" s="1316"/>
      <c r="Y397" s="1317"/>
      <c r="Z397" s="1321">
        <v>1</v>
      </c>
      <c r="AA397" s="1322"/>
      <c r="AB397" s="1323"/>
      <c r="AC397" s="1315">
        <v>84000</v>
      </c>
      <c r="AD397" s="1317"/>
      <c r="AE397" s="924">
        <v>1</v>
      </c>
      <c r="AF397" s="1315">
        <v>84000</v>
      </c>
      <c r="AG397" s="1316"/>
      <c r="AH397" s="1316"/>
      <c r="AI397" s="1317"/>
    </row>
    <row r="398" spans="1:35" ht="14.25" customHeight="1">
      <c r="A398" s="428"/>
      <c r="B398" s="928">
        <v>390</v>
      </c>
      <c r="C398" s="1016" t="s">
        <v>2618</v>
      </c>
      <c r="D398" s="1017"/>
      <c r="E398" s="1017"/>
      <c r="F398" s="1017"/>
      <c r="G398" s="1017"/>
      <c r="H398" s="1017"/>
      <c r="I398" s="1017"/>
      <c r="J398" s="1018"/>
      <c r="K398" s="1318" t="s">
        <v>2390</v>
      </c>
      <c r="L398" s="1319"/>
      <c r="M398" s="1318" t="s">
        <v>2629</v>
      </c>
      <c r="N398" s="1320"/>
      <c r="O398" s="1320"/>
      <c r="P398" s="1320"/>
      <c r="Q398" s="1320"/>
      <c r="R398" s="1320"/>
      <c r="S398" s="1320"/>
      <c r="T398" s="1319"/>
      <c r="U398" s="1315"/>
      <c r="V398" s="1316"/>
      <c r="W398" s="1316"/>
      <c r="X398" s="1316"/>
      <c r="Y398" s="1317"/>
      <c r="Z398" s="1321">
        <v>1</v>
      </c>
      <c r="AA398" s="1322"/>
      <c r="AB398" s="1323"/>
      <c r="AC398" s="1315">
        <v>84000</v>
      </c>
      <c r="AD398" s="1317"/>
      <c r="AE398" s="924">
        <v>1</v>
      </c>
      <c r="AF398" s="1315">
        <v>84000</v>
      </c>
      <c r="AG398" s="1316"/>
      <c r="AH398" s="1316"/>
      <c r="AI398" s="1317"/>
    </row>
    <row r="399" spans="1:35" ht="14.25" customHeight="1">
      <c r="A399" s="428"/>
      <c r="B399" s="928">
        <v>391</v>
      </c>
      <c r="C399" s="1016" t="s">
        <v>2618</v>
      </c>
      <c r="D399" s="1017"/>
      <c r="E399" s="1017"/>
      <c r="F399" s="1017"/>
      <c r="G399" s="1017"/>
      <c r="H399" s="1017"/>
      <c r="I399" s="1017"/>
      <c r="J399" s="1018"/>
      <c r="K399" s="1318" t="s">
        <v>2390</v>
      </c>
      <c r="L399" s="1319"/>
      <c r="M399" s="1318" t="s">
        <v>2630</v>
      </c>
      <c r="N399" s="1320"/>
      <c r="O399" s="1320"/>
      <c r="P399" s="1320"/>
      <c r="Q399" s="1320"/>
      <c r="R399" s="1320"/>
      <c r="S399" s="1320"/>
      <c r="T399" s="1319"/>
      <c r="U399" s="1315"/>
      <c r="V399" s="1316"/>
      <c r="W399" s="1316"/>
      <c r="X399" s="1316"/>
      <c r="Y399" s="1317"/>
      <c r="Z399" s="1321">
        <v>1</v>
      </c>
      <c r="AA399" s="1322"/>
      <c r="AB399" s="1323"/>
      <c r="AC399" s="1315">
        <v>84000</v>
      </c>
      <c r="AD399" s="1317"/>
      <c r="AE399" s="924">
        <v>1</v>
      </c>
      <c r="AF399" s="1315">
        <v>84000</v>
      </c>
      <c r="AG399" s="1316"/>
      <c r="AH399" s="1316"/>
      <c r="AI399" s="1317"/>
    </row>
    <row r="400" spans="1:35" ht="14.25" customHeight="1">
      <c r="A400" s="428"/>
      <c r="B400" s="928">
        <v>392</v>
      </c>
      <c r="C400" s="1016" t="s">
        <v>2403</v>
      </c>
      <c r="D400" s="1017"/>
      <c r="E400" s="1017"/>
      <c r="F400" s="1017"/>
      <c r="G400" s="1017"/>
      <c r="H400" s="1017"/>
      <c r="I400" s="1017"/>
      <c r="J400" s="1018"/>
      <c r="K400" s="1318"/>
      <c r="L400" s="1319"/>
      <c r="M400" s="1318" t="s">
        <v>2631</v>
      </c>
      <c r="N400" s="1320"/>
      <c r="O400" s="1320"/>
      <c r="P400" s="1320"/>
      <c r="Q400" s="1320"/>
      <c r="R400" s="1320"/>
      <c r="S400" s="1320"/>
      <c r="T400" s="1319"/>
      <c r="U400" s="1315"/>
      <c r="V400" s="1316"/>
      <c r="W400" s="1316"/>
      <c r="X400" s="1316"/>
      <c r="Y400" s="1317"/>
      <c r="Z400" s="1321">
        <v>1</v>
      </c>
      <c r="AA400" s="1322"/>
      <c r="AB400" s="1323"/>
      <c r="AC400" s="1315">
        <v>36738.46</v>
      </c>
      <c r="AD400" s="1317"/>
      <c r="AE400" s="924">
        <v>1</v>
      </c>
      <c r="AF400" s="1315">
        <v>36738.46</v>
      </c>
      <c r="AG400" s="1316"/>
      <c r="AH400" s="1316"/>
      <c r="AI400" s="1317"/>
    </row>
    <row r="401" spans="1:35" ht="14.25" customHeight="1">
      <c r="A401" s="428"/>
      <c r="B401" s="928">
        <v>393</v>
      </c>
      <c r="C401" s="1016" t="s">
        <v>2403</v>
      </c>
      <c r="D401" s="1017"/>
      <c r="E401" s="1017"/>
      <c r="F401" s="1017"/>
      <c r="G401" s="1017"/>
      <c r="H401" s="1017"/>
      <c r="I401" s="1017"/>
      <c r="J401" s="1018"/>
      <c r="K401" s="1318" t="s">
        <v>2390</v>
      </c>
      <c r="L401" s="1319"/>
      <c r="M401" s="1318" t="s">
        <v>2632</v>
      </c>
      <c r="N401" s="1320"/>
      <c r="O401" s="1320"/>
      <c r="P401" s="1320"/>
      <c r="Q401" s="1320"/>
      <c r="R401" s="1320"/>
      <c r="S401" s="1320"/>
      <c r="T401" s="1319"/>
      <c r="U401" s="1315"/>
      <c r="V401" s="1316"/>
      <c r="W401" s="1316"/>
      <c r="X401" s="1316"/>
      <c r="Y401" s="1317"/>
      <c r="Z401" s="1321">
        <v>1</v>
      </c>
      <c r="AA401" s="1322"/>
      <c r="AB401" s="1323"/>
      <c r="AC401" s="1315">
        <v>36738.46</v>
      </c>
      <c r="AD401" s="1317"/>
      <c r="AE401" s="924">
        <v>1</v>
      </c>
      <c r="AF401" s="1315">
        <v>36738.46</v>
      </c>
      <c r="AG401" s="1316"/>
      <c r="AH401" s="1316"/>
      <c r="AI401" s="1317"/>
    </row>
    <row r="402" spans="1:35" ht="14.25" customHeight="1">
      <c r="A402" s="428"/>
      <c r="B402" s="928">
        <v>394</v>
      </c>
      <c r="C402" s="1016" t="s">
        <v>2440</v>
      </c>
      <c r="D402" s="1017"/>
      <c r="E402" s="1017"/>
      <c r="F402" s="1017"/>
      <c r="G402" s="1017"/>
      <c r="H402" s="1017"/>
      <c r="I402" s="1017"/>
      <c r="J402" s="1018"/>
      <c r="K402" s="1318"/>
      <c r="L402" s="1319"/>
      <c r="M402" s="1318" t="s">
        <v>2633</v>
      </c>
      <c r="N402" s="1320"/>
      <c r="O402" s="1320"/>
      <c r="P402" s="1320"/>
      <c r="Q402" s="1320"/>
      <c r="R402" s="1320"/>
      <c r="S402" s="1320"/>
      <c r="T402" s="1319"/>
      <c r="U402" s="1315"/>
      <c r="V402" s="1316"/>
      <c r="W402" s="1316"/>
      <c r="X402" s="1316"/>
      <c r="Y402" s="1317"/>
      <c r="Z402" s="1321">
        <v>1</v>
      </c>
      <c r="AA402" s="1322"/>
      <c r="AB402" s="1323"/>
      <c r="AC402" s="1315">
        <v>59400</v>
      </c>
      <c r="AD402" s="1317"/>
      <c r="AE402" s="924">
        <v>1</v>
      </c>
      <c r="AF402" s="1315">
        <v>59400</v>
      </c>
      <c r="AG402" s="1316"/>
      <c r="AH402" s="1316"/>
      <c r="AI402" s="1317"/>
    </row>
    <row r="403" spans="1:35" ht="14.25" customHeight="1">
      <c r="A403" s="428"/>
      <c r="B403" s="928">
        <v>395</v>
      </c>
      <c r="C403" s="1016" t="s">
        <v>2440</v>
      </c>
      <c r="D403" s="1017"/>
      <c r="E403" s="1017"/>
      <c r="F403" s="1017"/>
      <c r="G403" s="1017"/>
      <c r="H403" s="1017"/>
      <c r="I403" s="1017"/>
      <c r="J403" s="1018"/>
      <c r="K403" s="1318" t="s">
        <v>2390</v>
      </c>
      <c r="L403" s="1319"/>
      <c r="M403" s="1318" t="s">
        <v>2634</v>
      </c>
      <c r="N403" s="1320"/>
      <c r="O403" s="1320"/>
      <c r="P403" s="1320"/>
      <c r="Q403" s="1320"/>
      <c r="R403" s="1320"/>
      <c r="S403" s="1320"/>
      <c r="T403" s="1319"/>
      <c r="U403" s="1315"/>
      <c r="V403" s="1316"/>
      <c r="W403" s="1316"/>
      <c r="X403" s="1316"/>
      <c r="Y403" s="1317"/>
      <c r="Z403" s="1321">
        <v>1</v>
      </c>
      <c r="AA403" s="1322"/>
      <c r="AB403" s="1323"/>
      <c r="AC403" s="1315">
        <v>59400</v>
      </c>
      <c r="AD403" s="1317"/>
      <c r="AE403" s="924">
        <v>1</v>
      </c>
      <c r="AF403" s="1315">
        <v>59400</v>
      </c>
      <c r="AG403" s="1316"/>
      <c r="AH403" s="1316"/>
      <c r="AI403" s="1317"/>
    </row>
    <row r="404" spans="1:35" ht="15" customHeight="1">
      <c r="A404" s="428"/>
      <c r="B404" s="928">
        <v>396</v>
      </c>
      <c r="C404" s="1016" t="s">
        <v>2440</v>
      </c>
      <c r="D404" s="1017"/>
      <c r="E404" s="1017"/>
      <c r="F404" s="1017"/>
      <c r="G404" s="1017"/>
      <c r="H404" s="1017"/>
      <c r="I404" s="1017"/>
      <c r="J404" s="1018"/>
      <c r="K404" s="1318"/>
      <c r="L404" s="1319"/>
      <c r="M404" s="1318" t="s">
        <v>2635</v>
      </c>
      <c r="N404" s="1320"/>
      <c r="O404" s="1320"/>
      <c r="P404" s="1320"/>
      <c r="Q404" s="1320"/>
      <c r="R404" s="1320"/>
      <c r="S404" s="1320"/>
      <c r="T404" s="1319"/>
      <c r="U404" s="1315"/>
      <c r="V404" s="1316"/>
      <c r="W404" s="1316"/>
      <c r="X404" s="1316"/>
      <c r="Y404" s="1317"/>
      <c r="Z404" s="1321">
        <v>1</v>
      </c>
      <c r="AA404" s="1322"/>
      <c r="AB404" s="1323"/>
      <c r="AC404" s="1315">
        <v>59400</v>
      </c>
      <c r="AD404" s="1317"/>
      <c r="AE404" s="924">
        <v>1</v>
      </c>
      <c r="AF404" s="1315">
        <v>59400</v>
      </c>
      <c r="AG404" s="1316"/>
      <c r="AH404" s="1316"/>
      <c r="AI404" s="1317"/>
    </row>
    <row r="405" spans="1:35" ht="14.25" customHeight="1">
      <c r="A405" s="428"/>
      <c r="B405" s="928">
        <v>397</v>
      </c>
      <c r="C405" s="1016" t="s">
        <v>2440</v>
      </c>
      <c r="D405" s="1017"/>
      <c r="E405" s="1017"/>
      <c r="F405" s="1017"/>
      <c r="G405" s="1017"/>
      <c r="H405" s="1017"/>
      <c r="I405" s="1017"/>
      <c r="J405" s="1018"/>
      <c r="K405" s="1318"/>
      <c r="L405" s="1319"/>
      <c r="M405" s="1318" t="s">
        <v>2636</v>
      </c>
      <c r="N405" s="1320"/>
      <c r="O405" s="1320"/>
      <c r="P405" s="1320"/>
      <c r="Q405" s="1320"/>
      <c r="R405" s="1320"/>
      <c r="S405" s="1320"/>
      <c r="T405" s="1319"/>
      <c r="U405" s="1315"/>
      <c r="V405" s="1316"/>
      <c r="W405" s="1316"/>
      <c r="X405" s="1316"/>
      <c r="Y405" s="1317"/>
      <c r="Z405" s="1321">
        <v>1</v>
      </c>
      <c r="AA405" s="1322"/>
      <c r="AB405" s="1323"/>
      <c r="AC405" s="1315">
        <v>59400</v>
      </c>
      <c r="AD405" s="1317"/>
      <c r="AE405" s="924">
        <v>1</v>
      </c>
      <c r="AF405" s="1315">
        <v>59400</v>
      </c>
      <c r="AG405" s="1316"/>
      <c r="AH405" s="1316"/>
      <c r="AI405" s="1317"/>
    </row>
    <row r="406" spans="1:35" ht="14.25" customHeight="1">
      <c r="A406" s="428"/>
      <c r="B406" s="928">
        <v>398</v>
      </c>
      <c r="C406" s="1016" t="s">
        <v>2454</v>
      </c>
      <c r="D406" s="1017"/>
      <c r="E406" s="1017"/>
      <c r="F406" s="1017"/>
      <c r="G406" s="1017"/>
      <c r="H406" s="1017"/>
      <c r="I406" s="1017"/>
      <c r="J406" s="1018"/>
      <c r="K406" s="1318"/>
      <c r="L406" s="1319"/>
      <c r="M406" s="1318" t="s">
        <v>2637</v>
      </c>
      <c r="N406" s="1320"/>
      <c r="O406" s="1320"/>
      <c r="P406" s="1320"/>
      <c r="Q406" s="1320"/>
      <c r="R406" s="1320"/>
      <c r="S406" s="1320"/>
      <c r="T406" s="1319"/>
      <c r="U406" s="1315"/>
      <c r="V406" s="1316"/>
      <c r="W406" s="1316"/>
      <c r="X406" s="1316"/>
      <c r="Y406" s="1317"/>
      <c r="Z406" s="1321">
        <v>1</v>
      </c>
      <c r="AA406" s="1322"/>
      <c r="AB406" s="1323"/>
      <c r="AC406" s="1315">
        <v>10000</v>
      </c>
      <c r="AD406" s="1317"/>
      <c r="AE406" s="924">
        <v>1</v>
      </c>
      <c r="AF406" s="1315">
        <v>10000</v>
      </c>
      <c r="AG406" s="1316"/>
      <c r="AH406" s="1316"/>
      <c r="AI406" s="1317"/>
    </row>
    <row r="407" spans="1:35" ht="14.25" customHeight="1">
      <c r="A407" s="428"/>
      <c r="B407" s="928">
        <v>399</v>
      </c>
      <c r="C407" s="1016" t="s">
        <v>2454</v>
      </c>
      <c r="D407" s="1017"/>
      <c r="E407" s="1017"/>
      <c r="F407" s="1017"/>
      <c r="G407" s="1017"/>
      <c r="H407" s="1017"/>
      <c r="I407" s="1017"/>
      <c r="J407" s="1018"/>
      <c r="K407" s="1318" t="s">
        <v>2390</v>
      </c>
      <c r="L407" s="1319"/>
      <c r="M407" s="1318" t="s">
        <v>2638</v>
      </c>
      <c r="N407" s="1320"/>
      <c r="O407" s="1320"/>
      <c r="P407" s="1320"/>
      <c r="Q407" s="1320"/>
      <c r="R407" s="1320"/>
      <c r="S407" s="1320"/>
      <c r="T407" s="1319"/>
      <c r="U407" s="1315"/>
      <c r="V407" s="1316"/>
      <c r="W407" s="1316"/>
      <c r="X407" s="1316"/>
      <c r="Y407" s="1317"/>
      <c r="Z407" s="1321">
        <v>1</v>
      </c>
      <c r="AA407" s="1322"/>
      <c r="AB407" s="1323"/>
      <c r="AC407" s="1315">
        <v>10000</v>
      </c>
      <c r="AD407" s="1317"/>
      <c r="AE407" s="924">
        <v>1</v>
      </c>
      <c r="AF407" s="1315">
        <v>10000</v>
      </c>
      <c r="AG407" s="1316"/>
      <c r="AH407" s="1316"/>
      <c r="AI407" s="1317"/>
    </row>
    <row r="408" spans="1:35" ht="14.25" customHeight="1">
      <c r="A408" s="428"/>
      <c r="B408" s="928">
        <v>400</v>
      </c>
      <c r="C408" s="1016" t="s">
        <v>2454</v>
      </c>
      <c r="D408" s="1017"/>
      <c r="E408" s="1017"/>
      <c r="F408" s="1017"/>
      <c r="G408" s="1017"/>
      <c r="H408" s="1017"/>
      <c r="I408" s="1017"/>
      <c r="J408" s="1018"/>
      <c r="K408" s="1318" t="s">
        <v>2390</v>
      </c>
      <c r="L408" s="1319"/>
      <c r="M408" s="1318" t="s">
        <v>2639</v>
      </c>
      <c r="N408" s="1320"/>
      <c r="O408" s="1320"/>
      <c r="P408" s="1320"/>
      <c r="Q408" s="1320"/>
      <c r="R408" s="1320"/>
      <c r="S408" s="1320"/>
      <c r="T408" s="1319"/>
      <c r="U408" s="1315"/>
      <c r="V408" s="1316"/>
      <c r="W408" s="1316"/>
      <c r="X408" s="1316"/>
      <c r="Y408" s="1317"/>
      <c r="Z408" s="1321">
        <v>1</v>
      </c>
      <c r="AA408" s="1322"/>
      <c r="AB408" s="1323"/>
      <c r="AC408" s="1315">
        <v>10000</v>
      </c>
      <c r="AD408" s="1317"/>
      <c r="AE408" s="924">
        <v>1</v>
      </c>
      <c r="AF408" s="1315">
        <v>10000</v>
      </c>
      <c r="AG408" s="1316"/>
      <c r="AH408" s="1316"/>
      <c r="AI408" s="1317"/>
    </row>
    <row r="409" spans="1:35" ht="14.25" customHeight="1">
      <c r="A409" s="428"/>
      <c r="B409" s="928">
        <v>401</v>
      </c>
      <c r="C409" s="1016" t="s">
        <v>2454</v>
      </c>
      <c r="D409" s="1017"/>
      <c r="E409" s="1017"/>
      <c r="F409" s="1017"/>
      <c r="G409" s="1017"/>
      <c r="H409" s="1017"/>
      <c r="I409" s="1017"/>
      <c r="J409" s="1018"/>
      <c r="K409" s="1318"/>
      <c r="L409" s="1319"/>
      <c r="M409" s="1318" t="s">
        <v>2640</v>
      </c>
      <c r="N409" s="1320"/>
      <c r="O409" s="1320"/>
      <c r="P409" s="1320"/>
      <c r="Q409" s="1320"/>
      <c r="R409" s="1320"/>
      <c r="S409" s="1320"/>
      <c r="T409" s="1319"/>
      <c r="U409" s="1315"/>
      <c r="V409" s="1316"/>
      <c r="W409" s="1316"/>
      <c r="X409" s="1316"/>
      <c r="Y409" s="1317"/>
      <c r="Z409" s="1321">
        <v>1</v>
      </c>
      <c r="AA409" s="1322"/>
      <c r="AB409" s="1323"/>
      <c r="AC409" s="1315">
        <v>10000</v>
      </c>
      <c r="AD409" s="1317"/>
      <c r="AE409" s="924">
        <v>1</v>
      </c>
      <c r="AF409" s="1315">
        <v>10000</v>
      </c>
      <c r="AG409" s="1316"/>
      <c r="AH409" s="1316"/>
      <c r="AI409" s="1317"/>
    </row>
    <row r="410" spans="1:35" ht="14.25" customHeight="1">
      <c r="A410" s="428"/>
      <c r="B410" s="928">
        <v>402</v>
      </c>
      <c r="C410" s="1016" t="s">
        <v>2454</v>
      </c>
      <c r="D410" s="1017"/>
      <c r="E410" s="1017"/>
      <c r="F410" s="1017"/>
      <c r="G410" s="1017"/>
      <c r="H410" s="1017"/>
      <c r="I410" s="1017"/>
      <c r="J410" s="1018"/>
      <c r="K410" s="1318"/>
      <c r="L410" s="1319"/>
      <c r="M410" s="1318" t="s">
        <v>2641</v>
      </c>
      <c r="N410" s="1320"/>
      <c r="O410" s="1320"/>
      <c r="P410" s="1320"/>
      <c r="Q410" s="1320"/>
      <c r="R410" s="1320"/>
      <c r="S410" s="1320"/>
      <c r="T410" s="1319"/>
      <c r="U410" s="1315"/>
      <c r="V410" s="1316"/>
      <c r="W410" s="1316"/>
      <c r="X410" s="1316"/>
      <c r="Y410" s="1317"/>
      <c r="Z410" s="1321">
        <v>1</v>
      </c>
      <c r="AA410" s="1322"/>
      <c r="AB410" s="1323"/>
      <c r="AC410" s="1315">
        <v>10000</v>
      </c>
      <c r="AD410" s="1317"/>
      <c r="AE410" s="924">
        <v>1</v>
      </c>
      <c r="AF410" s="1315">
        <v>10000</v>
      </c>
      <c r="AG410" s="1316"/>
      <c r="AH410" s="1316"/>
      <c r="AI410" s="1317"/>
    </row>
    <row r="411" spans="1:35" ht="14.25" customHeight="1">
      <c r="A411" s="428"/>
      <c r="B411" s="928">
        <v>403</v>
      </c>
      <c r="C411" s="1016" t="s">
        <v>2454</v>
      </c>
      <c r="D411" s="1017"/>
      <c r="E411" s="1017"/>
      <c r="F411" s="1017"/>
      <c r="G411" s="1017"/>
      <c r="H411" s="1017"/>
      <c r="I411" s="1017"/>
      <c r="J411" s="1018"/>
      <c r="K411" s="1318"/>
      <c r="L411" s="1319"/>
      <c r="M411" s="1318" t="s">
        <v>2642</v>
      </c>
      <c r="N411" s="1320"/>
      <c r="O411" s="1320"/>
      <c r="P411" s="1320"/>
      <c r="Q411" s="1320"/>
      <c r="R411" s="1320"/>
      <c r="S411" s="1320"/>
      <c r="T411" s="1319"/>
      <c r="U411" s="1315"/>
      <c r="V411" s="1316"/>
      <c r="W411" s="1316"/>
      <c r="X411" s="1316"/>
      <c r="Y411" s="1317"/>
      <c r="Z411" s="1321">
        <v>1</v>
      </c>
      <c r="AA411" s="1322"/>
      <c r="AB411" s="1323"/>
      <c r="AC411" s="1315">
        <v>10000</v>
      </c>
      <c r="AD411" s="1317"/>
      <c r="AE411" s="924">
        <v>1</v>
      </c>
      <c r="AF411" s="1315">
        <v>10000</v>
      </c>
      <c r="AG411" s="1316"/>
      <c r="AH411" s="1316"/>
      <c r="AI411" s="1317"/>
    </row>
    <row r="412" spans="1:35" ht="14.25" customHeight="1">
      <c r="A412" s="428"/>
      <c r="B412" s="928">
        <v>404</v>
      </c>
      <c r="C412" s="1016" t="s">
        <v>2454</v>
      </c>
      <c r="D412" s="1017"/>
      <c r="E412" s="1017"/>
      <c r="F412" s="1017"/>
      <c r="G412" s="1017"/>
      <c r="H412" s="1017"/>
      <c r="I412" s="1017"/>
      <c r="J412" s="1018"/>
      <c r="K412" s="1318"/>
      <c r="L412" s="1319"/>
      <c r="M412" s="1318" t="s">
        <v>2643</v>
      </c>
      <c r="N412" s="1320"/>
      <c r="O412" s="1320"/>
      <c r="P412" s="1320"/>
      <c r="Q412" s="1320"/>
      <c r="R412" s="1320"/>
      <c r="S412" s="1320"/>
      <c r="T412" s="1319"/>
      <c r="U412" s="1315"/>
      <c r="V412" s="1316"/>
      <c r="W412" s="1316"/>
      <c r="X412" s="1316"/>
      <c r="Y412" s="1317"/>
      <c r="Z412" s="1321">
        <v>1</v>
      </c>
      <c r="AA412" s="1322"/>
      <c r="AB412" s="1323"/>
      <c r="AC412" s="1315">
        <v>10000</v>
      </c>
      <c r="AD412" s="1317"/>
      <c r="AE412" s="924">
        <v>1</v>
      </c>
      <c r="AF412" s="1315">
        <v>10000</v>
      </c>
      <c r="AG412" s="1316"/>
      <c r="AH412" s="1316"/>
      <c r="AI412" s="1317"/>
    </row>
    <row r="413" spans="1:35" ht="14.25" customHeight="1">
      <c r="A413" s="428"/>
      <c r="B413" s="928">
        <v>405</v>
      </c>
      <c r="C413" s="1016" t="s">
        <v>2454</v>
      </c>
      <c r="D413" s="1017"/>
      <c r="E413" s="1017"/>
      <c r="F413" s="1017"/>
      <c r="G413" s="1017"/>
      <c r="H413" s="1017"/>
      <c r="I413" s="1017"/>
      <c r="J413" s="1018"/>
      <c r="K413" s="1318" t="s">
        <v>2390</v>
      </c>
      <c r="L413" s="1319"/>
      <c r="M413" s="1318" t="s">
        <v>2644</v>
      </c>
      <c r="N413" s="1320"/>
      <c r="O413" s="1320"/>
      <c r="P413" s="1320"/>
      <c r="Q413" s="1320"/>
      <c r="R413" s="1320"/>
      <c r="S413" s="1320"/>
      <c r="T413" s="1319"/>
      <c r="U413" s="1315"/>
      <c r="V413" s="1316"/>
      <c r="W413" s="1316"/>
      <c r="X413" s="1316"/>
      <c r="Y413" s="1317"/>
      <c r="Z413" s="1321">
        <v>1</v>
      </c>
      <c r="AA413" s="1322"/>
      <c r="AB413" s="1323"/>
      <c r="AC413" s="1315">
        <v>10000</v>
      </c>
      <c r="AD413" s="1317"/>
      <c r="AE413" s="924">
        <v>1</v>
      </c>
      <c r="AF413" s="1315">
        <v>10000</v>
      </c>
      <c r="AG413" s="1316"/>
      <c r="AH413" s="1316"/>
      <c r="AI413" s="1317"/>
    </row>
    <row r="414" spans="1:35" ht="14.25" customHeight="1">
      <c r="A414" s="428"/>
      <c r="B414" s="928">
        <v>406</v>
      </c>
      <c r="C414" s="1016" t="s">
        <v>2645</v>
      </c>
      <c r="D414" s="1017"/>
      <c r="E414" s="1017"/>
      <c r="F414" s="1017"/>
      <c r="G414" s="1017"/>
      <c r="H414" s="1017"/>
      <c r="I414" s="1017"/>
      <c r="J414" s="1018"/>
      <c r="K414" s="1318" t="s">
        <v>2390</v>
      </c>
      <c r="L414" s="1319"/>
      <c r="M414" s="1318" t="s">
        <v>2646</v>
      </c>
      <c r="N414" s="1320"/>
      <c r="O414" s="1320"/>
      <c r="P414" s="1320"/>
      <c r="Q414" s="1320"/>
      <c r="R414" s="1320"/>
      <c r="S414" s="1320"/>
      <c r="T414" s="1319"/>
      <c r="U414" s="1315"/>
      <c r="V414" s="1316"/>
      <c r="W414" s="1316"/>
      <c r="X414" s="1316"/>
      <c r="Y414" s="1317"/>
      <c r="Z414" s="1321">
        <v>1</v>
      </c>
      <c r="AA414" s="1322"/>
      <c r="AB414" s="1323"/>
      <c r="AC414" s="1315">
        <v>3600</v>
      </c>
      <c r="AD414" s="1317"/>
      <c r="AE414" s="924">
        <v>1</v>
      </c>
      <c r="AF414" s="1315">
        <v>3600</v>
      </c>
      <c r="AG414" s="1316"/>
      <c r="AH414" s="1316"/>
      <c r="AI414" s="1317"/>
    </row>
    <row r="415" spans="1:35" ht="15" customHeight="1">
      <c r="A415" s="428"/>
      <c r="B415" s="928">
        <v>407</v>
      </c>
      <c r="C415" s="1016" t="s">
        <v>2645</v>
      </c>
      <c r="D415" s="1017"/>
      <c r="E415" s="1017"/>
      <c r="F415" s="1017"/>
      <c r="G415" s="1017"/>
      <c r="H415" s="1017"/>
      <c r="I415" s="1017"/>
      <c r="J415" s="1018"/>
      <c r="K415" s="1318" t="s">
        <v>2390</v>
      </c>
      <c r="L415" s="1319"/>
      <c r="M415" s="1318" t="s">
        <v>2647</v>
      </c>
      <c r="N415" s="1320"/>
      <c r="O415" s="1320"/>
      <c r="P415" s="1320"/>
      <c r="Q415" s="1320"/>
      <c r="R415" s="1320"/>
      <c r="S415" s="1320"/>
      <c r="T415" s="1319"/>
      <c r="U415" s="1315"/>
      <c r="V415" s="1316"/>
      <c r="W415" s="1316"/>
      <c r="X415" s="1316"/>
      <c r="Y415" s="1317"/>
      <c r="Z415" s="1321">
        <v>1</v>
      </c>
      <c r="AA415" s="1322"/>
      <c r="AB415" s="1323"/>
      <c r="AC415" s="1315">
        <v>3600</v>
      </c>
      <c r="AD415" s="1317"/>
      <c r="AE415" s="924">
        <v>1</v>
      </c>
      <c r="AF415" s="1315">
        <v>3600</v>
      </c>
      <c r="AG415" s="1316"/>
      <c r="AH415" s="1316"/>
      <c r="AI415" s="1317"/>
    </row>
    <row r="416" spans="1:35" ht="14.25" customHeight="1">
      <c r="A416" s="428"/>
      <c r="B416" s="928">
        <v>408</v>
      </c>
      <c r="C416" s="1016" t="s">
        <v>2645</v>
      </c>
      <c r="D416" s="1017"/>
      <c r="E416" s="1017"/>
      <c r="F416" s="1017"/>
      <c r="G416" s="1017"/>
      <c r="H416" s="1017"/>
      <c r="I416" s="1017"/>
      <c r="J416" s="1018"/>
      <c r="K416" s="1318" t="s">
        <v>2390</v>
      </c>
      <c r="L416" s="1319"/>
      <c r="M416" s="1318" t="s">
        <v>2648</v>
      </c>
      <c r="N416" s="1320"/>
      <c r="O416" s="1320"/>
      <c r="P416" s="1320"/>
      <c r="Q416" s="1320"/>
      <c r="R416" s="1320"/>
      <c r="S416" s="1320"/>
      <c r="T416" s="1319"/>
      <c r="U416" s="1315"/>
      <c r="V416" s="1316"/>
      <c r="W416" s="1316"/>
      <c r="X416" s="1316"/>
      <c r="Y416" s="1317"/>
      <c r="Z416" s="1321">
        <v>1</v>
      </c>
      <c r="AA416" s="1322"/>
      <c r="AB416" s="1323"/>
      <c r="AC416" s="1315">
        <v>3600</v>
      </c>
      <c r="AD416" s="1317"/>
      <c r="AE416" s="924">
        <v>1</v>
      </c>
      <c r="AF416" s="1315">
        <v>3600</v>
      </c>
      <c r="AG416" s="1316"/>
      <c r="AH416" s="1316"/>
      <c r="AI416" s="1317"/>
    </row>
    <row r="417" spans="1:35" ht="14.25" customHeight="1">
      <c r="A417" s="428"/>
      <c r="B417" s="928">
        <v>409</v>
      </c>
      <c r="C417" s="1016" t="s">
        <v>2645</v>
      </c>
      <c r="D417" s="1017"/>
      <c r="E417" s="1017"/>
      <c r="F417" s="1017"/>
      <c r="G417" s="1017"/>
      <c r="H417" s="1017"/>
      <c r="I417" s="1017"/>
      <c r="J417" s="1018"/>
      <c r="K417" s="1318" t="s">
        <v>2390</v>
      </c>
      <c r="L417" s="1319"/>
      <c r="M417" s="1318" t="s">
        <v>2649</v>
      </c>
      <c r="N417" s="1320"/>
      <c r="O417" s="1320"/>
      <c r="P417" s="1320"/>
      <c r="Q417" s="1320"/>
      <c r="R417" s="1320"/>
      <c r="S417" s="1320"/>
      <c r="T417" s="1319"/>
      <c r="U417" s="1315"/>
      <c r="V417" s="1316"/>
      <c r="W417" s="1316"/>
      <c r="X417" s="1316"/>
      <c r="Y417" s="1317"/>
      <c r="Z417" s="1321">
        <v>1</v>
      </c>
      <c r="AA417" s="1322"/>
      <c r="AB417" s="1323"/>
      <c r="AC417" s="1315">
        <v>3600</v>
      </c>
      <c r="AD417" s="1317"/>
      <c r="AE417" s="924">
        <v>1</v>
      </c>
      <c r="AF417" s="1315">
        <v>3600</v>
      </c>
      <c r="AG417" s="1316"/>
      <c r="AH417" s="1316"/>
      <c r="AI417" s="1317"/>
    </row>
    <row r="418" spans="1:35" ht="14.25" customHeight="1">
      <c r="A418" s="428"/>
      <c r="B418" s="928">
        <v>410</v>
      </c>
      <c r="C418" s="1016" t="s">
        <v>2645</v>
      </c>
      <c r="D418" s="1017"/>
      <c r="E418" s="1017"/>
      <c r="F418" s="1017"/>
      <c r="G418" s="1017"/>
      <c r="H418" s="1017"/>
      <c r="I418" s="1017"/>
      <c r="J418" s="1018"/>
      <c r="K418" s="1318" t="s">
        <v>2390</v>
      </c>
      <c r="L418" s="1319"/>
      <c r="M418" s="1318" t="s">
        <v>2650</v>
      </c>
      <c r="N418" s="1320"/>
      <c r="O418" s="1320"/>
      <c r="P418" s="1320"/>
      <c r="Q418" s="1320"/>
      <c r="R418" s="1320"/>
      <c r="S418" s="1320"/>
      <c r="T418" s="1319"/>
      <c r="U418" s="1315"/>
      <c r="V418" s="1316"/>
      <c r="W418" s="1316"/>
      <c r="X418" s="1316"/>
      <c r="Y418" s="1317"/>
      <c r="Z418" s="1321">
        <v>1</v>
      </c>
      <c r="AA418" s="1322"/>
      <c r="AB418" s="1323"/>
      <c r="AC418" s="1315">
        <v>3600</v>
      </c>
      <c r="AD418" s="1317"/>
      <c r="AE418" s="924">
        <v>1</v>
      </c>
      <c r="AF418" s="1315">
        <v>3600</v>
      </c>
      <c r="AG418" s="1316"/>
      <c r="AH418" s="1316"/>
      <c r="AI418" s="1317"/>
    </row>
    <row r="419" spans="1:35" ht="14.25" customHeight="1">
      <c r="A419" s="428"/>
      <c r="B419" s="928">
        <v>411</v>
      </c>
      <c r="C419" s="1016" t="s">
        <v>2645</v>
      </c>
      <c r="D419" s="1017"/>
      <c r="E419" s="1017"/>
      <c r="F419" s="1017"/>
      <c r="G419" s="1017"/>
      <c r="H419" s="1017"/>
      <c r="I419" s="1017"/>
      <c r="J419" s="1018"/>
      <c r="K419" s="1318" t="s">
        <v>2390</v>
      </c>
      <c r="L419" s="1319"/>
      <c r="M419" s="1318" t="s">
        <v>2651</v>
      </c>
      <c r="N419" s="1320"/>
      <c r="O419" s="1320"/>
      <c r="P419" s="1320"/>
      <c r="Q419" s="1320"/>
      <c r="R419" s="1320"/>
      <c r="S419" s="1320"/>
      <c r="T419" s="1319"/>
      <c r="U419" s="1315"/>
      <c r="V419" s="1316"/>
      <c r="W419" s="1316"/>
      <c r="X419" s="1316"/>
      <c r="Y419" s="1317"/>
      <c r="Z419" s="1321">
        <v>1</v>
      </c>
      <c r="AA419" s="1322"/>
      <c r="AB419" s="1323"/>
      <c r="AC419" s="1315">
        <v>3600</v>
      </c>
      <c r="AD419" s="1317"/>
      <c r="AE419" s="924">
        <v>1</v>
      </c>
      <c r="AF419" s="1315">
        <v>3600</v>
      </c>
      <c r="AG419" s="1316"/>
      <c r="AH419" s="1316"/>
      <c r="AI419" s="1317"/>
    </row>
    <row r="420" spans="1:35" ht="14.25" customHeight="1">
      <c r="A420" s="428"/>
      <c r="B420" s="928">
        <v>412</v>
      </c>
      <c r="C420" s="1016" t="s">
        <v>2645</v>
      </c>
      <c r="D420" s="1017"/>
      <c r="E420" s="1017"/>
      <c r="F420" s="1017"/>
      <c r="G420" s="1017"/>
      <c r="H420" s="1017"/>
      <c r="I420" s="1017"/>
      <c r="J420" s="1018"/>
      <c r="K420" s="1318" t="s">
        <v>2390</v>
      </c>
      <c r="L420" s="1319"/>
      <c r="M420" s="1318" t="s">
        <v>2652</v>
      </c>
      <c r="N420" s="1320"/>
      <c r="O420" s="1320"/>
      <c r="P420" s="1320"/>
      <c r="Q420" s="1320"/>
      <c r="R420" s="1320"/>
      <c r="S420" s="1320"/>
      <c r="T420" s="1319"/>
      <c r="U420" s="1315"/>
      <c r="V420" s="1316"/>
      <c r="W420" s="1316"/>
      <c r="X420" s="1316"/>
      <c r="Y420" s="1317"/>
      <c r="Z420" s="1321">
        <v>1</v>
      </c>
      <c r="AA420" s="1322"/>
      <c r="AB420" s="1323"/>
      <c r="AC420" s="1315">
        <v>3600</v>
      </c>
      <c r="AD420" s="1317"/>
      <c r="AE420" s="924">
        <v>1</v>
      </c>
      <c r="AF420" s="1315">
        <v>3600</v>
      </c>
      <c r="AG420" s="1316"/>
      <c r="AH420" s="1316"/>
      <c r="AI420" s="1317"/>
    </row>
    <row r="421" spans="1:35" ht="14.25" customHeight="1">
      <c r="A421" s="428"/>
      <c r="B421" s="928">
        <v>413</v>
      </c>
      <c r="C421" s="1016" t="s">
        <v>2645</v>
      </c>
      <c r="D421" s="1017"/>
      <c r="E421" s="1017"/>
      <c r="F421" s="1017"/>
      <c r="G421" s="1017"/>
      <c r="H421" s="1017"/>
      <c r="I421" s="1017"/>
      <c r="J421" s="1018"/>
      <c r="K421" s="1318" t="s">
        <v>2390</v>
      </c>
      <c r="L421" s="1319"/>
      <c r="M421" s="1318" t="s">
        <v>2653</v>
      </c>
      <c r="N421" s="1320"/>
      <c r="O421" s="1320"/>
      <c r="P421" s="1320"/>
      <c r="Q421" s="1320"/>
      <c r="R421" s="1320"/>
      <c r="S421" s="1320"/>
      <c r="T421" s="1319"/>
      <c r="U421" s="1315"/>
      <c r="V421" s="1316"/>
      <c r="W421" s="1316"/>
      <c r="X421" s="1316"/>
      <c r="Y421" s="1317"/>
      <c r="Z421" s="1321">
        <v>1</v>
      </c>
      <c r="AA421" s="1322"/>
      <c r="AB421" s="1323"/>
      <c r="AC421" s="1315">
        <v>3600</v>
      </c>
      <c r="AD421" s="1317"/>
      <c r="AE421" s="924">
        <v>1</v>
      </c>
      <c r="AF421" s="1315">
        <v>3600</v>
      </c>
      <c r="AG421" s="1316"/>
      <c r="AH421" s="1316"/>
      <c r="AI421" s="1317"/>
    </row>
    <row r="422" spans="1:35" ht="14.25" customHeight="1">
      <c r="A422" s="428"/>
      <c r="B422" s="928">
        <v>414</v>
      </c>
      <c r="C422" s="1016" t="s">
        <v>2645</v>
      </c>
      <c r="D422" s="1017"/>
      <c r="E422" s="1017"/>
      <c r="F422" s="1017"/>
      <c r="G422" s="1017"/>
      <c r="H422" s="1017"/>
      <c r="I422" s="1017"/>
      <c r="J422" s="1018"/>
      <c r="K422" s="1318" t="s">
        <v>2390</v>
      </c>
      <c r="L422" s="1319"/>
      <c r="M422" s="1318" t="s">
        <v>2654</v>
      </c>
      <c r="N422" s="1320"/>
      <c r="O422" s="1320"/>
      <c r="P422" s="1320"/>
      <c r="Q422" s="1320"/>
      <c r="R422" s="1320"/>
      <c r="S422" s="1320"/>
      <c r="T422" s="1319"/>
      <c r="U422" s="1315"/>
      <c r="V422" s="1316"/>
      <c r="W422" s="1316"/>
      <c r="X422" s="1316"/>
      <c r="Y422" s="1317"/>
      <c r="Z422" s="1321">
        <v>1</v>
      </c>
      <c r="AA422" s="1322"/>
      <c r="AB422" s="1323"/>
      <c r="AC422" s="1315">
        <v>3600</v>
      </c>
      <c r="AD422" s="1317"/>
      <c r="AE422" s="924">
        <v>1</v>
      </c>
      <c r="AF422" s="1315">
        <v>3600</v>
      </c>
      <c r="AG422" s="1316"/>
      <c r="AH422" s="1316"/>
      <c r="AI422" s="1317"/>
    </row>
    <row r="423" spans="1:35" ht="14.25" customHeight="1">
      <c r="A423" s="428"/>
      <c r="B423" s="928">
        <v>415</v>
      </c>
      <c r="C423" s="1016" t="s">
        <v>2645</v>
      </c>
      <c r="D423" s="1017"/>
      <c r="E423" s="1017"/>
      <c r="F423" s="1017"/>
      <c r="G423" s="1017"/>
      <c r="H423" s="1017"/>
      <c r="I423" s="1017"/>
      <c r="J423" s="1018"/>
      <c r="K423" s="1318" t="s">
        <v>2390</v>
      </c>
      <c r="L423" s="1319"/>
      <c r="M423" s="1318" t="s">
        <v>2655</v>
      </c>
      <c r="N423" s="1320"/>
      <c r="O423" s="1320"/>
      <c r="P423" s="1320"/>
      <c r="Q423" s="1320"/>
      <c r="R423" s="1320"/>
      <c r="S423" s="1320"/>
      <c r="T423" s="1319"/>
      <c r="U423" s="1315"/>
      <c r="V423" s="1316"/>
      <c r="W423" s="1316"/>
      <c r="X423" s="1316"/>
      <c r="Y423" s="1317"/>
      <c r="Z423" s="1321">
        <v>1</v>
      </c>
      <c r="AA423" s="1322"/>
      <c r="AB423" s="1323"/>
      <c r="AC423" s="1315">
        <v>3600</v>
      </c>
      <c r="AD423" s="1317"/>
      <c r="AE423" s="924">
        <v>1</v>
      </c>
      <c r="AF423" s="1315">
        <v>3600</v>
      </c>
      <c r="AG423" s="1316"/>
      <c r="AH423" s="1316"/>
      <c r="AI423" s="1317"/>
    </row>
    <row r="424" spans="1:35" ht="14.25" customHeight="1">
      <c r="A424" s="428"/>
      <c r="B424" s="928">
        <v>416</v>
      </c>
      <c r="C424" s="1016" t="s">
        <v>2645</v>
      </c>
      <c r="D424" s="1017"/>
      <c r="E424" s="1017"/>
      <c r="F424" s="1017"/>
      <c r="G424" s="1017"/>
      <c r="H424" s="1017"/>
      <c r="I424" s="1017"/>
      <c r="J424" s="1018"/>
      <c r="K424" s="1318" t="s">
        <v>2390</v>
      </c>
      <c r="L424" s="1319"/>
      <c r="M424" s="1318" t="s">
        <v>2656</v>
      </c>
      <c r="N424" s="1320"/>
      <c r="O424" s="1320"/>
      <c r="P424" s="1320"/>
      <c r="Q424" s="1320"/>
      <c r="R424" s="1320"/>
      <c r="S424" s="1320"/>
      <c r="T424" s="1319"/>
      <c r="U424" s="1315"/>
      <c r="V424" s="1316"/>
      <c r="W424" s="1316"/>
      <c r="X424" s="1316"/>
      <c r="Y424" s="1317"/>
      <c r="Z424" s="1321">
        <v>1</v>
      </c>
      <c r="AA424" s="1322"/>
      <c r="AB424" s="1323"/>
      <c r="AC424" s="1315">
        <v>3600</v>
      </c>
      <c r="AD424" s="1317"/>
      <c r="AE424" s="924">
        <v>1</v>
      </c>
      <c r="AF424" s="1315">
        <v>3600</v>
      </c>
      <c r="AG424" s="1316"/>
      <c r="AH424" s="1316"/>
      <c r="AI424" s="1317"/>
    </row>
    <row r="425" spans="1:35" ht="15" customHeight="1">
      <c r="A425" s="428"/>
      <c r="B425" s="928">
        <v>417</v>
      </c>
      <c r="C425" s="1016" t="s">
        <v>2645</v>
      </c>
      <c r="D425" s="1017"/>
      <c r="E425" s="1017"/>
      <c r="F425" s="1017"/>
      <c r="G425" s="1017"/>
      <c r="H425" s="1017"/>
      <c r="I425" s="1017"/>
      <c r="J425" s="1018"/>
      <c r="K425" s="1318" t="s">
        <v>2390</v>
      </c>
      <c r="L425" s="1319"/>
      <c r="M425" s="1318" t="s">
        <v>2657</v>
      </c>
      <c r="N425" s="1320"/>
      <c r="O425" s="1320"/>
      <c r="P425" s="1320"/>
      <c r="Q425" s="1320"/>
      <c r="R425" s="1320"/>
      <c r="S425" s="1320"/>
      <c r="T425" s="1319"/>
      <c r="U425" s="1315"/>
      <c r="V425" s="1316"/>
      <c r="W425" s="1316"/>
      <c r="X425" s="1316"/>
      <c r="Y425" s="1317"/>
      <c r="Z425" s="1321">
        <v>1</v>
      </c>
      <c r="AA425" s="1322"/>
      <c r="AB425" s="1323"/>
      <c r="AC425" s="1315">
        <v>3600</v>
      </c>
      <c r="AD425" s="1317"/>
      <c r="AE425" s="924">
        <v>1</v>
      </c>
      <c r="AF425" s="1315">
        <v>3600</v>
      </c>
      <c r="AG425" s="1316"/>
      <c r="AH425" s="1316"/>
      <c r="AI425" s="1317"/>
    </row>
    <row r="426" spans="1:35" ht="14.25" customHeight="1">
      <c r="A426" s="428"/>
      <c r="B426" s="928">
        <v>418</v>
      </c>
      <c r="C426" s="1016" t="s">
        <v>2645</v>
      </c>
      <c r="D426" s="1017"/>
      <c r="E426" s="1017"/>
      <c r="F426" s="1017"/>
      <c r="G426" s="1017"/>
      <c r="H426" s="1017"/>
      <c r="I426" s="1017"/>
      <c r="J426" s="1018"/>
      <c r="K426" s="1318" t="s">
        <v>2390</v>
      </c>
      <c r="L426" s="1319"/>
      <c r="M426" s="1318" t="s">
        <v>2658</v>
      </c>
      <c r="N426" s="1320"/>
      <c r="O426" s="1320"/>
      <c r="P426" s="1320"/>
      <c r="Q426" s="1320"/>
      <c r="R426" s="1320"/>
      <c r="S426" s="1320"/>
      <c r="T426" s="1319"/>
      <c r="U426" s="1315"/>
      <c r="V426" s="1316"/>
      <c r="W426" s="1316"/>
      <c r="X426" s="1316"/>
      <c r="Y426" s="1317"/>
      <c r="Z426" s="1321">
        <v>1</v>
      </c>
      <c r="AA426" s="1322"/>
      <c r="AB426" s="1323"/>
      <c r="AC426" s="1315">
        <v>3600</v>
      </c>
      <c r="AD426" s="1317"/>
      <c r="AE426" s="924">
        <v>1</v>
      </c>
      <c r="AF426" s="1315">
        <v>3600</v>
      </c>
      <c r="AG426" s="1316"/>
      <c r="AH426" s="1316"/>
      <c r="AI426" s="1317"/>
    </row>
    <row r="427" spans="1:35" ht="14.25" customHeight="1">
      <c r="A427" s="428"/>
      <c r="B427" s="928">
        <v>419</v>
      </c>
      <c r="C427" s="1016" t="s">
        <v>2645</v>
      </c>
      <c r="D427" s="1017"/>
      <c r="E427" s="1017"/>
      <c r="F427" s="1017"/>
      <c r="G427" s="1017"/>
      <c r="H427" s="1017"/>
      <c r="I427" s="1017"/>
      <c r="J427" s="1018"/>
      <c r="K427" s="1318" t="s">
        <v>2390</v>
      </c>
      <c r="L427" s="1319"/>
      <c r="M427" s="1318" t="s">
        <v>2659</v>
      </c>
      <c r="N427" s="1320"/>
      <c r="O427" s="1320"/>
      <c r="P427" s="1320"/>
      <c r="Q427" s="1320"/>
      <c r="R427" s="1320"/>
      <c r="S427" s="1320"/>
      <c r="T427" s="1319"/>
      <c r="U427" s="1315"/>
      <c r="V427" s="1316"/>
      <c r="W427" s="1316"/>
      <c r="X427" s="1316"/>
      <c r="Y427" s="1317"/>
      <c r="Z427" s="1321">
        <v>1</v>
      </c>
      <c r="AA427" s="1322"/>
      <c r="AB427" s="1323"/>
      <c r="AC427" s="1315">
        <v>3600</v>
      </c>
      <c r="AD427" s="1317"/>
      <c r="AE427" s="924">
        <v>1</v>
      </c>
      <c r="AF427" s="1315">
        <v>3600</v>
      </c>
      <c r="AG427" s="1316"/>
      <c r="AH427" s="1316"/>
      <c r="AI427" s="1317"/>
    </row>
    <row r="428" spans="1:35" ht="14.25" customHeight="1">
      <c r="A428" s="428"/>
      <c r="B428" s="928">
        <v>420</v>
      </c>
      <c r="C428" s="1016" t="s">
        <v>2645</v>
      </c>
      <c r="D428" s="1017"/>
      <c r="E428" s="1017"/>
      <c r="F428" s="1017"/>
      <c r="G428" s="1017"/>
      <c r="H428" s="1017"/>
      <c r="I428" s="1017"/>
      <c r="J428" s="1018"/>
      <c r="K428" s="1318" t="s">
        <v>2390</v>
      </c>
      <c r="L428" s="1319"/>
      <c r="M428" s="1318" t="s">
        <v>2660</v>
      </c>
      <c r="N428" s="1320"/>
      <c r="O428" s="1320"/>
      <c r="P428" s="1320"/>
      <c r="Q428" s="1320"/>
      <c r="R428" s="1320"/>
      <c r="S428" s="1320"/>
      <c r="T428" s="1319"/>
      <c r="U428" s="1315"/>
      <c r="V428" s="1316"/>
      <c r="W428" s="1316"/>
      <c r="X428" s="1316"/>
      <c r="Y428" s="1317"/>
      <c r="Z428" s="1321">
        <v>1</v>
      </c>
      <c r="AA428" s="1322"/>
      <c r="AB428" s="1323"/>
      <c r="AC428" s="1315">
        <v>3600</v>
      </c>
      <c r="AD428" s="1317"/>
      <c r="AE428" s="924">
        <v>1</v>
      </c>
      <c r="AF428" s="1315">
        <v>3600</v>
      </c>
      <c r="AG428" s="1316"/>
      <c r="AH428" s="1316"/>
      <c r="AI428" s="1317"/>
    </row>
    <row r="429" spans="1:35" ht="14.25" customHeight="1">
      <c r="A429" s="428"/>
      <c r="B429" s="928">
        <v>421</v>
      </c>
      <c r="C429" s="1016" t="s">
        <v>2645</v>
      </c>
      <c r="D429" s="1017"/>
      <c r="E429" s="1017"/>
      <c r="F429" s="1017"/>
      <c r="G429" s="1017"/>
      <c r="H429" s="1017"/>
      <c r="I429" s="1017"/>
      <c r="J429" s="1018"/>
      <c r="K429" s="1318" t="s">
        <v>2390</v>
      </c>
      <c r="L429" s="1319"/>
      <c r="M429" s="1318" t="s">
        <v>2661</v>
      </c>
      <c r="N429" s="1320"/>
      <c r="O429" s="1320"/>
      <c r="P429" s="1320"/>
      <c r="Q429" s="1320"/>
      <c r="R429" s="1320"/>
      <c r="S429" s="1320"/>
      <c r="T429" s="1319"/>
      <c r="U429" s="1315"/>
      <c r="V429" s="1316"/>
      <c r="W429" s="1316"/>
      <c r="X429" s="1316"/>
      <c r="Y429" s="1317"/>
      <c r="Z429" s="1321">
        <v>1</v>
      </c>
      <c r="AA429" s="1322"/>
      <c r="AB429" s="1323"/>
      <c r="AC429" s="1315">
        <v>3600</v>
      </c>
      <c r="AD429" s="1317"/>
      <c r="AE429" s="924">
        <v>1</v>
      </c>
      <c r="AF429" s="1315">
        <v>3600</v>
      </c>
      <c r="AG429" s="1316"/>
      <c r="AH429" s="1316"/>
      <c r="AI429" s="1317"/>
    </row>
    <row r="430" spans="1:35" ht="14.25" customHeight="1">
      <c r="A430" s="428"/>
      <c r="B430" s="928">
        <v>422</v>
      </c>
      <c r="C430" s="1016" t="s">
        <v>2645</v>
      </c>
      <c r="D430" s="1017"/>
      <c r="E430" s="1017"/>
      <c r="F430" s="1017"/>
      <c r="G430" s="1017"/>
      <c r="H430" s="1017"/>
      <c r="I430" s="1017"/>
      <c r="J430" s="1018"/>
      <c r="K430" s="1318" t="s">
        <v>2390</v>
      </c>
      <c r="L430" s="1319"/>
      <c r="M430" s="1318" t="s">
        <v>2662</v>
      </c>
      <c r="N430" s="1320"/>
      <c r="O430" s="1320"/>
      <c r="P430" s="1320"/>
      <c r="Q430" s="1320"/>
      <c r="R430" s="1320"/>
      <c r="S430" s="1320"/>
      <c r="T430" s="1319"/>
      <c r="U430" s="1315"/>
      <c r="V430" s="1316"/>
      <c r="W430" s="1316"/>
      <c r="X430" s="1316"/>
      <c r="Y430" s="1317"/>
      <c r="Z430" s="1321">
        <v>1</v>
      </c>
      <c r="AA430" s="1322"/>
      <c r="AB430" s="1323"/>
      <c r="AC430" s="1315">
        <v>3600</v>
      </c>
      <c r="AD430" s="1317"/>
      <c r="AE430" s="924">
        <v>1</v>
      </c>
      <c r="AF430" s="1315">
        <v>3600</v>
      </c>
      <c r="AG430" s="1316"/>
      <c r="AH430" s="1316"/>
      <c r="AI430" s="1317"/>
    </row>
    <row r="431" spans="1:35" ht="14.25" customHeight="1">
      <c r="A431" s="428"/>
      <c r="B431" s="928">
        <v>423</v>
      </c>
      <c r="C431" s="1016" t="s">
        <v>2645</v>
      </c>
      <c r="D431" s="1017"/>
      <c r="E431" s="1017"/>
      <c r="F431" s="1017"/>
      <c r="G431" s="1017"/>
      <c r="H431" s="1017"/>
      <c r="I431" s="1017"/>
      <c r="J431" s="1018"/>
      <c r="K431" s="1318" t="s">
        <v>2390</v>
      </c>
      <c r="L431" s="1319"/>
      <c r="M431" s="1318" t="s">
        <v>2663</v>
      </c>
      <c r="N431" s="1320"/>
      <c r="O431" s="1320"/>
      <c r="P431" s="1320"/>
      <c r="Q431" s="1320"/>
      <c r="R431" s="1320"/>
      <c r="S431" s="1320"/>
      <c r="T431" s="1319"/>
      <c r="U431" s="1315"/>
      <c r="V431" s="1316"/>
      <c r="W431" s="1316"/>
      <c r="X431" s="1316"/>
      <c r="Y431" s="1317"/>
      <c r="Z431" s="1321">
        <v>1</v>
      </c>
      <c r="AA431" s="1322"/>
      <c r="AB431" s="1323"/>
      <c r="AC431" s="1315">
        <v>3600</v>
      </c>
      <c r="AD431" s="1317"/>
      <c r="AE431" s="924">
        <v>1</v>
      </c>
      <c r="AF431" s="1315">
        <v>3600</v>
      </c>
      <c r="AG431" s="1316"/>
      <c r="AH431" s="1316"/>
      <c r="AI431" s="1317"/>
    </row>
    <row r="432" spans="1:35" ht="14.25" customHeight="1">
      <c r="A432" s="428"/>
      <c r="B432" s="928">
        <v>424</v>
      </c>
      <c r="C432" s="1016" t="s">
        <v>2645</v>
      </c>
      <c r="D432" s="1017"/>
      <c r="E432" s="1017"/>
      <c r="F432" s="1017"/>
      <c r="G432" s="1017"/>
      <c r="H432" s="1017"/>
      <c r="I432" s="1017"/>
      <c r="J432" s="1018"/>
      <c r="K432" s="1318" t="s">
        <v>2390</v>
      </c>
      <c r="L432" s="1319"/>
      <c r="M432" s="1318" t="s">
        <v>2664</v>
      </c>
      <c r="N432" s="1320"/>
      <c r="O432" s="1320"/>
      <c r="P432" s="1320"/>
      <c r="Q432" s="1320"/>
      <c r="R432" s="1320"/>
      <c r="S432" s="1320"/>
      <c r="T432" s="1319"/>
      <c r="U432" s="1315"/>
      <c r="V432" s="1316"/>
      <c r="W432" s="1316"/>
      <c r="X432" s="1316"/>
      <c r="Y432" s="1317"/>
      <c r="Z432" s="1321">
        <v>1</v>
      </c>
      <c r="AA432" s="1322"/>
      <c r="AB432" s="1323"/>
      <c r="AC432" s="1315">
        <v>3600</v>
      </c>
      <c r="AD432" s="1317"/>
      <c r="AE432" s="924">
        <v>1</v>
      </c>
      <c r="AF432" s="1315">
        <v>3600</v>
      </c>
      <c r="AG432" s="1316"/>
      <c r="AH432" s="1316"/>
      <c r="AI432" s="1317"/>
    </row>
    <row r="433" spans="1:35" ht="14.25" customHeight="1">
      <c r="A433" s="428"/>
      <c r="B433" s="928">
        <v>425</v>
      </c>
      <c r="C433" s="1016" t="s">
        <v>2645</v>
      </c>
      <c r="D433" s="1017"/>
      <c r="E433" s="1017"/>
      <c r="F433" s="1017"/>
      <c r="G433" s="1017"/>
      <c r="H433" s="1017"/>
      <c r="I433" s="1017"/>
      <c r="J433" s="1018"/>
      <c r="K433" s="1318" t="s">
        <v>2390</v>
      </c>
      <c r="L433" s="1319"/>
      <c r="M433" s="1318" t="s">
        <v>2665</v>
      </c>
      <c r="N433" s="1320"/>
      <c r="O433" s="1320"/>
      <c r="P433" s="1320"/>
      <c r="Q433" s="1320"/>
      <c r="R433" s="1320"/>
      <c r="S433" s="1320"/>
      <c r="T433" s="1319"/>
      <c r="U433" s="1315"/>
      <c r="V433" s="1316"/>
      <c r="W433" s="1316"/>
      <c r="X433" s="1316"/>
      <c r="Y433" s="1317"/>
      <c r="Z433" s="1321">
        <v>1</v>
      </c>
      <c r="AA433" s="1322"/>
      <c r="AB433" s="1323"/>
      <c r="AC433" s="1315">
        <v>3600</v>
      </c>
      <c r="AD433" s="1317"/>
      <c r="AE433" s="924">
        <v>1</v>
      </c>
      <c r="AF433" s="1315">
        <v>3600</v>
      </c>
      <c r="AG433" s="1316"/>
      <c r="AH433" s="1316"/>
      <c r="AI433" s="1317"/>
    </row>
    <row r="434" spans="1:35" ht="14.25" customHeight="1">
      <c r="A434" s="428"/>
      <c r="B434" s="928">
        <v>426</v>
      </c>
      <c r="C434" s="1016" t="s">
        <v>2645</v>
      </c>
      <c r="D434" s="1017"/>
      <c r="E434" s="1017"/>
      <c r="F434" s="1017"/>
      <c r="G434" s="1017"/>
      <c r="H434" s="1017"/>
      <c r="I434" s="1017"/>
      <c r="J434" s="1018"/>
      <c r="K434" s="1318" t="s">
        <v>2390</v>
      </c>
      <c r="L434" s="1319"/>
      <c r="M434" s="1318" t="s">
        <v>2666</v>
      </c>
      <c r="N434" s="1320"/>
      <c r="O434" s="1320"/>
      <c r="P434" s="1320"/>
      <c r="Q434" s="1320"/>
      <c r="R434" s="1320"/>
      <c r="S434" s="1320"/>
      <c r="T434" s="1319"/>
      <c r="U434" s="1315"/>
      <c r="V434" s="1316"/>
      <c r="W434" s="1316"/>
      <c r="X434" s="1316"/>
      <c r="Y434" s="1317"/>
      <c r="Z434" s="1321">
        <v>1</v>
      </c>
      <c r="AA434" s="1322"/>
      <c r="AB434" s="1323"/>
      <c r="AC434" s="1315">
        <v>3600</v>
      </c>
      <c r="AD434" s="1317"/>
      <c r="AE434" s="924">
        <v>1</v>
      </c>
      <c r="AF434" s="1315">
        <v>3600</v>
      </c>
      <c r="AG434" s="1316"/>
      <c r="AH434" s="1316"/>
      <c r="AI434" s="1317"/>
    </row>
    <row r="435" spans="1:35" ht="14.25" customHeight="1">
      <c r="A435" s="428"/>
      <c r="B435" s="928">
        <v>427</v>
      </c>
      <c r="C435" s="1016" t="s">
        <v>2645</v>
      </c>
      <c r="D435" s="1017"/>
      <c r="E435" s="1017"/>
      <c r="F435" s="1017"/>
      <c r="G435" s="1017"/>
      <c r="H435" s="1017"/>
      <c r="I435" s="1017"/>
      <c r="J435" s="1018"/>
      <c r="K435" s="1318" t="s">
        <v>2390</v>
      </c>
      <c r="L435" s="1319"/>
      <c r="M435" s="1318" t="s">
        <v>2667</v>
      </c>
      <c r="N435" s="1320"/>
      <c r="O435" s="1320"/>
      <c r="P435" s="1320"/>
      <c r="Q435" s="1320"/>
      <c r="R435" s="1320"/>
      <c r="S435" s="1320"/>
      <c r="T435" s="1319"/>
      <c r="U435" s="1315"/>
      <c r="V435" s="1316"/>
      <c r="W435" s="1316"/>
      <c r="X435" s="1316"/>
      <c r="Y435" s="1317"/>
      <c r="Z435" s="1321">
        <v>1</v>
      </c>
      <c r="AA435" s="1322"/>
      <c r="AB435" s="1323"/>
      <c r="AC435" s="1315">
        <v>3600</v>
      </c>
      <c r="AD435" s="1317"/>
      <c r="AE435" s="924">
        <v>1</v>
      </c>
      <c r="AF435" s="1315">
        <v>3600</v>
      </c>
      <c r="AG435" s="1316"/>
      <c r="AH435" s="1316"/>
      <c r="AI435" s="1317"/>
    </row>
    <row r="436" spans="1:35" ht="15" customHeight="1">
      <c r="A436" s="428"/>
      <c r="B436" s="928">
        <v>428</v>
      </c>
      <c r="C436" s="1016" t="s">
        <v>2645</v>
      </c>
      <c r="D436" s="1017"/>
      <c r="E436" s="1017"/>
      <c r="F436" s="1017"/>
      <c r="G436" s="1017"/>
      <c r="H436" s="1017"/>
      <c r="I436" s="1017"/>
      <c r="J436" s="1018"/>
      <c r="K436" s="1318" t="s">
        <v>2390</v>
      </c>
      <c r="L436" s="1319"/>
      <c r="M436" s="1318" t="s">
        <v>2668</v>
      </c>
      <c r="N436" s="1320"/>
      <c r="O436" s="1320"/>
      <c r="P436" s="1320"/>
      <c r="Q436" s="1320"/>
      <c r="R436" s="1320"/>
      <c r="S436" s="1320"/>
      <c r="T436" s="1319"/>
      <c r="U436" s="1315"/>
      <c r="V436" s="1316"/>
      <c r="W436" s="1316"/>
      <c r="X436" s="1316"/>
      <c r="Y436" s="1317"/>
      <c r="Z436" s="1321">
        <v>1</v>
      </c>
      <c r="AA436" s="1322"/>
      <c r="AB436" s="1323"/>
      <c r="AC436" s="1315">
        <v>3600</v>
      </c>
      <c r="AD436" s="1317"/>
      <c r="AE436" s="924">
        <v>1</v>
      </c>
      <c r="AF436" s="1315">
        <v>3600</v>
      </c>
      <c r="AG436" s="1316"/>
      <c r="AH436" s="1316"/>
      <c r="AI436" s="1317"/>
    </row>
    <row r="437" spans="1:35" ht="14.25" customHeight="1">
      <c r="A437" s="428"/>
      <c r="B437" s="928">
        <v>429</v>
      </c>
      <c r="C437" s="1016" t="s">
        <v>2645</v>
      </c>
      <c r="D437" s="1017"/>
      <c r="E437" s="1017"/>
      <c r="F437" s="1017"/>
      <c r="G437" s="1017"/>
      <c r="H437" s="1017"/>
      <c r="I437" s="1017"/>
      <c r="J437" s="1018"/>
      <c r="K437" s="1318" t="s">
        <v>2390</v>
      </c>
      <c r="L437" s="1319"/>
      <c r="M437" s="1318" t="s">
        <v>2669</v>
      </c>
      <c r="N437" s="1320"/>
      <c r="O437" s="1320"/>
      <c r="P437" s="1320"/>
      <c r="Q437" s="1320"/>
      <c r="R437" s="1320"/>
      <c r="S437" s="1320"/>
      <c r="T437" s="1319"/>
      <c r="U437" s="1315"/>
      <c r="V437" s="1316"/>
      <c r="W437" s="1316"/>
      <c r="X437" s="1316"/>
      <c r="Y437" s="1317"/>
      <c r="Z437" s="1321">
        <v>1</v>
      </c>
      <c r="AA437" s="1322"/>
      <c r="AB437" s="1323"/>
      <c r="AC437" s="1315">
        <v>3600</v>
      </c>
      <c r="AD437" s="1317"/>
      <c r="AE437" s="924">
        <v>1</v>
      </c>
      <c r="AF437" s="1315">
        <v>3600</v>
      </c>
      <c r="AG437" s="1316"/>
      <c r="AH437" s="1316"/>
      <c r="AI437" s="1317"/>
    </row>
    <row r="438" spans="1:35" ht="14.25" customHeight="1">
      <c r="A438" s="428"/>
      <c r="B438" s="928">
        <v>430</v>
      </c>
      <c r="C438" s="1016" t="s">
        <v>2645</v>
      </c>
      <c r="D438" s="1017"/>
      <c r="E438" s="1017"/>
      <c r="F438" s="1017"/>
      <c r="G438" s="1017"/>
      <c r="H438" s="1017"/>
      <c r="I438" s="1017"/>
      <c r="J438" s="1018"/>
      <c r="K438" s="1318" t="s">
        <v>2390</v>
      </c>
      <c r="L438" s="1319"/>
      <c r="M438" s="1318" t="s">
        <v>2670</v>
      </c>
      <c r="N438" s="1320"/>
      <c r="O438" s="1320"/>
      <c r="P438" s="1320"/>
      <c r="Q438" s="1320"/>
      <c r="R438" s="1320"/>
      <c r="S438" s="1320"/>
      <c r="T438" s="1319"/>
      <c r="U438" s="1315"/>
      <c r="V438" s="1316"/>
      <c r="W438" s="1316"/>
      <c r="X438" s="1316"/>
      <c r="Y438" s="1317"/>
      <c r="Z438" s="1321">
        <v>1</v>
      </c>
      <c r="AA438" s="1322"/>
      <c r="AB438" s="1323"/>
      <c r="AC438" s="1315">
        <v>3600</v>
      </c>
      <c r="AD438" s="1317"/>
      <c r="AE438" s="924">
        <v>1</v>
      </c>
      <c r="AF438" s="1315">
        <v>3600</v>
      </c>
      <c r="AG438" s="1316"/>
      <c r="AH438" s="1316"/>
      <c r="AI438" s="1317"/>
    </row>
    <row r="439" spans="1:35" ht="14.25" customHeight="1">
      <c r="A439" s="428"/>
      <c r="B439" s="928">
        <v>431</v>
      </c>
      <c r="C439" s="1016" t="s">
        <v>2645</v>
      </c>
      <c r="D439" s="1017"/>
      <c r="E439" s="1017"/>
      <c r="F439" s="1017"/>
      <c r="G439" s="1017"/>
      <c r="H439" s="1017"/>
      <c r="I439" s="1017"/>
      <c r="J439" s="1018"/>
      <c r="K439" s="1318" t="s">
        <v>2390</v>
      </c>
      <c r="L439" s="1319"/>
      <c r="M439" s="1318" t="s">
        <v>2671</v>
      </c>
      <c r="N439" s="1320"/>
      <c r="O439" s="1320"/>
      <c r="P439" s="1320"/>
      <c r="Q439" s="1320"/>
      <c r="R439" s="1320"/>
      <c r="S439" s="1320"/>
      <c r="T439" s="1319"/>
      <c r="U439" s="1315"/>
      <c r="V439" s="1316"/>
      <c r="W439" s="1316"/>
      <c r="X439" s="1316"/>
      <c r="Y439" s="1317"/>
      <c r="Z439" s="1321">
        <v>1</v>
      </c>
      <c r="AA439" s="1322"/>
      <c r="AB439" s="1323"/>
      <c r="AC439" s="1315">
        <v>3600</v>
      </c>
      <c r="AD439" s="1317"/>
      <c r="AE439" s="924">
        <v>1</v>
      </c>
      <c r="AF439" s="1315">
        <v>3600</v>
      </c>
      <c r="AG439" s="1316"/>
      <c r="AH439" s="1316"/>
      <c r="AI439" s="1317"/>
    </row>
    <row r="440" spans="1:35" ht="14.25" customHeight="1">
      <c r="A440" s="428"/>
      <c r="B440" s="928">
        <v>432</v>
      </c>
      <c r="C440" s="1016" t="s">
        <v>2645</v>
      </c>
      <c r="D440" s="1017"/>
      <c r="E440" s="1017"/>
      <c r="F440" s="1017"/>
      <c r="G440" s="1017"/>
      <c r="H440" s="1017"/>
      <c r="I440" s="1017"/>
      <c r="J440" s="1018"/>
      <c r="K440" s="1318" t="s">
        <v>2390</v>
      </c>
      <c r="L440" s="1319"/>
      <c r="M440" s="1318" t="s">
        <v>2672</v>
      </c>
      <c r="N440" s="1320"/>
      <c r="O440" s="1320"/>
      <c r="P440" s="1320"/>
      <c r="Q440" s="1320"/>
      <c r="R440" s="1320"/>
      <c r="S440" s="1320"/>
      <c r="T440" s="1319"/>
      <c r="U440" s="1315"/>
      <c r="V440" s="1316"/>
      <c r="W440" s="1316"/>
      <c r="X440" s="1316"/>
      <c r="Y440" s="1317"/>
      <c r="Z440" s="1321">
        <v>1</v>
      </c>
      <c r="AA440" s="1322"/>
      <c r="AB440" s="1323"/>
      <c r="AC440" s="1315">
        <v>3600</v>
      </c>
      <c r="AD440" s="1317"/>
      <c r="AE440" s="924">
        <v>1</v>
      </c>
      <c r="AF440" s="1315">
        <v>3600</v>
      </c>
      <c r="AG440" s="1316"/>
      <c r="AH440" s="1316"/>
      <c r="AI440" s="1317"/>
    </row>
    <row r="441" spans="1:35" ht="14.25" customHeight="1">
      <c r="A441" s="428"/>
      <c r="B441" s="928">
        <v>433</v>
      </c>
      <c r="C441" s="1016" t="s">
        <v>2645</v>
      </c>
      <c r="D441" s="1017"/>
      <c r="E441" s="1017"/>
      <c r="F441" s="1017"/>
      <c r="G441" s="1017"/>
      <c r="H441" s="1017"/>
      <c r="I441" s="1017"/>
      <c r="J441" s="1018"/>
      <c r="K441" s="1318" t="s">
        <v>2390</v>
      </c>
      <c r="L441" s="1319"/>
      <c r="M441" s="1318" t="s">
        <v>2673</v>
      </c>
      <c r="N441" s="1320"/>
      <c r="O441" s="1320"/>
      <c r="P441" s="1320"/>
      <c r="Q441" s="1320"/>
      <c r="R441" s="1320"/>
      <c r="S441" s="1320"/>
      <c r="T441" s="1319"/>
      <c r="U441" s="1315"/>
      <c r="V441" s="1316"/>
      <c r="W441" s="1316"/>
      <c r="X441" s="1316"/>
      <c r="Y441" s="1317"/>
      <c r="Z441" s="1321">
        <v>1</v>
      </c>
      <c r="AA441" s="1322"/>
      <c r="AB441" s="1323"/>
      <c r="AC441" s="1315">
        <v>3600</v>
      </c>
      <c r="AD441" s="1317"/>
      <c r="AE441" s="924">
        <v>1</v>
      </c>
      <c r="AF441" s="1315">
        <v>3600</v>
      </c>
      <c r="AG441" s="1316"/>
      <c r="AH441" s="1316"/>
      <c r="AI441" s="1317"/>
    </row>
    <row r="442" spans="1:35" ht="14.25" customHeight="1">
      <c r="A442" s="428"/>
      <c r="B442" s="928">
        <v>434</v>
      </c>
      <c r="C442" s="1016" t="s">
        <v>2645</v>
      </c>
      <c r="D442" s="1017"/>
      <c r="E442" s="1017"/>
      <c r="F442" s="1017"/>
      <c r="G442" s="1017"/>
      <c r="H442" s="1017"/>
      <c r="I442" s="1017"/>
      <c r="J442" s="1018"/>
      <c r="K442" s="1318" t="s">
        <v>2390</v>
      </c>
      <c r="L442" s="1319"/>
      <c r="M442" s="1318" t="s">
        <v>2674</v>
      </c>
      <c r="N442" s="1320"/>
      <c r="O442" s="1320"/>
      <c r="P442" s="1320"/>
      <c r="Q442" s="1320"/>
      <c r="R442" s="1320"/>
      <c r="S442" s="1320"/>
      <c r="T442" s="1319"/>
      <c r="U442" s="1315"/>
      <c r="V442" s="1316"/>
      <c r="W442" s="1316"/>
      <c r="X442" s="1316"/>
      <c r="Y442" s="1317"/>
      <c r="Z442" s="1321">
        <v>1</v>
      </c>
      <c r="AA442" s="1322"/>
      <c r="AB442" s="1323"/>
      <c r="AC442" s="1315">
        <v>3600</v>
      </c>
      <c r="AD442" s="1317"/>
      <c r="AE442" s="924">
        <v>1</v>
      </c>
      <c r="AF442" s="1315">
        <v>3600</v>
      </c>
      <c r="AG442" s="1316"/>
      <c r="AH442" s="1316"/>
      <c r="AI442" s="1317"/>
    </row>
    <row r="443" spans="1:35" ht="14.25" customHeight="1">
      <c r="A443" s="428"/>
      <c r="B443" s="928">
        <v>435</v>
      </c>
      <c r="C443" s="1016" t="s">
        <v>2645</v>
      </c>
      <c r="D443" s="1017"/>
      <c r="E443" s="1017"/>
      <c r="F443" s="1017"/>
      <c r="G443" s="1017"/>
      <c r="H443" s="1017"/>
      <c r="I443" s="1017"/>
      <c r="J443" s="1018"/>
      <c r="K443" s="1318" t="s">
        <v>2390</v>
      </c>
      <c r="L443" s="1319"/>
      <c r="M443" s="1318" t="s">
        <v>2675</v>
      </c>
      <c r="N443" s="1320"/>
      <c r="O443" s="1320"/>
      <c r="P443" s="1320"/>
      <c r="Q443" s="1320"/>
      <c r="R443" s="1320"/>
      <c r="S443" s="1320"/>
      <c r="T443" s="1319"/>
      <c r="U443" s="1315"/>
      <c r="V443" s="1316"/>
      <c r="W443" s="1316"/>
      <c r="X443" s="1316"/>
      <c r="Y443" s="1317"/>
      <c r="Z443" s="1321">
        <v>1</v>
      </c>
      <c r="AA443" s="1322"/>
      <c r="AB443" s="1323"/>
      <c r="AC443" s="1315">
        <v>3600</v>
      </c>
      <c r="AD443" s="1317"/>
      <c r="AE443" s="924">
        <v>1</v>
      </c>
      <c r="AF443" s="1315">
        <v>3600</v>
      </c>
      <c r="AG443" s="1316"/>
      <c r="AH443" s="1316"/>
      <c r="AI443" s="1317"/>
    </row>
    <row r="444" spans="1:35" ht="14.25" customHeight="1">
      <c r="A444" s="428"/>
      <c r="B444" s="928">
        <v>436</v>
      </c>
      <c r="C444" s="1016" t="s">
        <v>2519</v>
      </c>
      <c r="D444" s="1017"/>
      <c r="E444" s="1017"/>
      <c r="F444" s="1017"/>
      <c r="G444" s="1017"/>
      <c r="H444" s="1017"/>
      <c r="I444" s="1017"/>
      <c r="J444" s="1018"/>
      <c r="K444" s="1318"/>
      <c r="L444" s="1319"/>
      <c r="M444" s="1318" t="s">
        <v>2676</v>
      </c>
      <c r="N444" s="1320"/>
      <c r="O444" s="1320"/>
      <c r="P444" s="1320"/>
      <c r="Q444" s="1320"/>
      <c r="R444" s="1320"/>
      <c r="S444" s="1320"/>
      <c r="T444" s="1319"/>
      <c r="U444" s="1315"/>
      <c r="V444" s="1316"/>
      <c r="W444" s="1316"/>
      <c r="X444" s="1316"/>
      <c r="Y444" s="1317"/>
      <c r="Z444" s="1321">
        <v>1</v>
      </c>
      <c r="AA444" s="1322"/>
      <c r="AB444" s="1323"/>
      <c r="AC444" s="1315">
        <v>35000</v>
      </c>
      <c r="AD444" s="1317"/>
      <c r="AE444" s="924">
        <v>1</v>
      </c>
      <c r="AF444" s="1315">
        <v>35000</v>
      </c>
      <c r="AG444" s="1316"/>
      <c r="AH444" s="1316"/>
      <c r="AI444" s="1317"/>
    </row>
    <row r="445" spans="1:35" ht="14.25" customHeight="1">
      <c r="A445" s="428"/>
      <c r="B445" s="928">
        <v>437</v>
      </c>
      <c r="C445" s="1016" t="s">
        <v>2597</v>
      </c>
      <c r="D445" s="1017"/>
      <c r="E445" s="1017"/>
      <c r="F445" s="1017"/>
      <c r="G445" s="1017"/>
      <c r="H445" s="1017"/>
      <c r="I445" s="1017"/>
      <c r="J445" s="1018"/>
      <c r="K445" s="1318"/>
      <c r="L445" s="1319"/>
      <c r="M445" s="1318" t="s">
        <v>2677</v>
      </c>
      <c r="N445" s="1320"/>
      <c r="O445" s="1320"/>
      <c r="P445" s="1320"/>
      <c r="Q445" s="1320"/>
      <c r="R445" s="1320"/>
      <c r="S445" s="1320"/>
      <c r="T445" s="1319"/>
      <c r="U445" s="1315"/>
      <c r="V445" s="1316"/>
      <c r="W445" s="1316"/>
      <c r="X445" s="1316"/>
      <c r="Y445" s="1317"/>
      <c r="Z445" s="1321">
        <v>1</v>
      </c>
      <c r="AA445" s="1322"/>
      <c r="AB445" s="1323"/>
      <c r="AC445" s="1315">
        <v>45000</v>
      </c>
      <c r="AD445" s="1317"/>
      <c r="AE445" s="924">
        <v>1</v>
      </c>
      <c r="AF445" s="1315">
        <v>45000</v>
      </c>
      <c r="AG445" s="1316"/>
      <c r="AH445" s="1316"/>
      <c r="AI445" s="1317"/>
    </row>
    <row r="446" spans="1:35" ht="14.25" customHeight="1">
      <c r="A446" s="428"/>
      <c r="B446" s="928">
        <v>438</v>
      </c>
      <c r="C446" s="1016" t="s">
        <v>2599</v>
      </c>
      <c r="D446" s="1017"/>
      <c r="E446" s="1017"/>
      <c r="F446" s="1017"/>
      <c r="G446" s="1017"/>
      <c r="H446" s="1017"/>
      <c r="I446" s="1017"/>
      <c r="J446" s="1018"/>
      <c r="K446" s="1318" t="s">
        <v>2390</v>
      </c>
      <c r="L446" s="1319"/>
      <c r="M446" s="1318" t="s">
        <v>2678</v>
      </c>
      <c r="N446" s="1320"/>
      <c r="O446" s="1320"/>
      <c r="P446" s="1320"/>
      <c r="Q446" s="1320"/>
      <c r="R446" s="1320"/>
      <c r="S446" s="1320"/>
      <c r="T446" s="1319"/>
      <c r="U446" s="1315"/>
      <c r="V446" s="1316"/>
      <c r="W446" s="1316"/>
      <c r="X446" s="1316"/>
      <c r="Y446" s="1317"/>
      <c r="Z446" s="1321">
        <v>1</v>
      </c>
      <c r="AA446" s="1322"/>
      <c r="AB446" s="1323"/>
      <c r="AC446" s="1315">
        <v>32500</v>
      </c>
      <c r="AD446" s="1317"/>
      <c r="AE446" s="924">
        <v>1</v>
      </c>
      <c r="AF446" s="1315">
        <v>32500</v>
      </c>
      <c r="AG446" s="1316"/>
      <c r="AH446" s="1316"/>
      <c r="AI446" s="1317"/>
    </row>
    <row r="447" spans="1:35" ht="15" customHeight="1">
      <c r="A447" s="428"/>
      <c r="B447" s="928">
        <v>439</v>
      </c>
      <c r="C447" s="1016" t="s">
        <v>2599</v>
      </c>
      <c r="D447" s="1017"/>
      <c r="E447" s="1017"/>
      <c r="F447" s="1017"/>
      <c r="G447" s="1017"/>
      <c r="H447" s="1017"/>
      <c r="I447" s="1017"/>
      <c r="J447" s="1018"/>
      <c r="K447" s="1318" t="s">
        <v>2390</v>
      </c>
      <c r="L447" s="1319"/>
      <c r="M447" s="1318" t="s">
        <v>2679</v>
      </c>
      <c r="N447" s="1320"/>
      <c r="O447" s="1320"/>
      <c r="P447" s="1320"/>
      <c r="Q447" s="1320"/>
      <c r="R447" s="1320"/>
      <c r="S447" s="1320"/>
      <c r="T447" s="1319"/>
      <c r="U447" s="1315"/>
      <c r="V447" s="1316"/>
      <c r="W447" s="1316"/>
      <c r="X447" s="1316"/>
      <c r="Y447" s="1317"/>
      <c r="Z447" s="1321">
        <v>1</v>
      </c>
      <c r="AA447" s="1322"/>
      <c r="AB447" s="1323"/>
      <c r="AC447" s="1315">
        <v>32500</v>
      </c>
      <c r="AD447" s="1317"/>
      <c r="AE447" s="924">
        <v>1</v>
      </c>
      <c r="AF447" s="1315">
        <v>32500</v>
      </c>
      <c r="AG447" s="1316"/>
      <c r="AH447" s="1316"/>
      <c r="AI447" s="1317"/>
    </row>
    <row r="448" spans="1:35" ht="14.25" customHeight="1">
      <c r="A448" s="428"/>
      <c r="B448" s="928">
        <v>440</v>
      </c>
      <c r="C448" s="1016" t="s">
        <v>2599</v>
      </c>
      <c r="D448" s="1017"/>
      <c r="E448" s="1017"/>
      <c r="F448" s="1017"/>
      <c r="G448" s="1017"/>
      <c r="H448" s="1017"/>
      <c r="I448" s="1017"/>
      <c r="J448" s="1018"/>
      <c r="K448" s="1318" t="s">
        <v>2390</v>
      </c>
      <c r="L448" s="1319"/>
      <c r="M448" s="1318" t="s">
        <v>2680</v>
      </c>
      <c r="N448" s="1320"/>
      <c r="O448" s="1320"/>
      <c r="P448" s="1320"/>
      <c r="Q448" s="1320"/>
      <c r="R448" s="1320"/>
      <c r="S448" s="1320"/>
      <c r="T448" s="1319"/>
      <c r="U448" s="1315"/>
      <c r="V448" s="1316"/>
      <c r="W448" s="1316"/>
      <c r="X448" s="1316"/>
      <c r="Y448" s="1317"/>
      <c r="Z448" s="1321">
        <v>1</v>
      </c>
      <c r="AA448" s="1322"/>
      <c r="AB448" s="1323"/>
      <c r="AC448" s="1315">
        <v>32500</v>
      </c>
      <c r="AD448" s="1317"/>
      <c r="AE448" s="924">
        <v>1</v>
      </c>
      <c r="AF448" s="1315">
        <v>32500</v>
      </c>
      <c r="AG448" s="1316"/>
      <c r="AH448" s="1316"/>
      <c r="AI448" s="1317"/>
    </row>
    <row r="449" spans="1:35" ht="14.25" customHeight="1">
      <c r="A449" s="428"/>
      <c r="B449" s="928">
        <v>441</v>
      </c>
      <c r="C449" s="1016" t="s">
        <v>2681</v>
      </c>
      <c r="D449" s="1017"/>
      <c r="E449" s="1017"/>
      <c r="F449" s="1017"/>
      <c r="G449" s="1017"/>
      <c r="H449" s="1017"/>
      <c r="I449" s="1017"/>
      <c r="J449" s="1018"/>
      <c r="K449" s="1318" t="s">
        <v>2390</v>
      </c>
      <c r="L449" s="1319"/>
      <c r="M449" s="1318" t="s">
        <v>2682</v>
      </c>
      <c r="N449" s="1320"/>
      <c r="O449" s="1320"/>
      <c r="P449" s="1320"/>
      <c r="Q449" s="1320"/>
      <c r="R449" s="1320"/>
      <c r="S449" s="1320"/>
      <c r="T449" s="1319"/>
      <c r="U449" s="1315"/>
      <c r="V449" s="1316"/>
      <c r="W449" s="1316"/>
      <c r="X449" s="1316"/>
      <c r="Y449" s="1317"/>
      <c r="Z449" s="1321">
        <v>1</v>
      </c>
      <c r="AA449" s="1322"/>
      <c r="AB449" s="1323"/>
      <c r="AC449" s="1315">
        <v>50000</v>
      </c>
      <c r="AD449" s="1317"/>
      <c r="AE449" s="924">
        <v>1</v>
      </c>
      <c r="AF449" s="1315">
        <v>50000</v>
      </c>
      <c r="AG449" s="1316"/>
      <c r="AH449" s="1316"/>
      <c r="AI449" s="1317"/>
    </row>
    <row r="450" spans="1:35" ht="14.25" customHeight="1">
      <c r="A450" s="428"/>
      <c r="B450" s="928">
        <v>442</v>
      </c>
      <c r="C450" s="1016" t="s">
        <v>2605</v>
      </c>
      <c r="D450" s="1017"/>
      <c r="E450" s="1017"/>
      <c r="F450" s="1017"/>
      <c r="G450" s="1017"/>
      <c r="H450" s="1017"/>
      <c r="I450" s="1017"/>
      <c r="J450" s="1018"/>
      <c r="K450" s="1318" t="s">
        <v>2164</v>
      </c>
      <c r="L450" s="1319"/>
      <c r="M450" s="1318" t="s">
        <v>2683</v>
      </c>
      <c r="N450" s="1320"/>
      <c r="O450" s="1320"/>
      <c r="P450" s="1320"/>
      <c r="Q450" s="1320"/>
      <c r="R450" s="1320"/>
      <c r="S450" s="1320"/>
      <c r="T450" s="1319"/>
      <c r="U450" s="1315"/>
      <c r="V450" s="1316"/>
      <c r="W450" s="1316"/>
      <c r="X450" s="1316"/>
      <c r="Y450" s="1317"/>
      <c r="Z450" s="1321">
        <v>1</v>
      </c>
      <c r="AA450" s="1322"/>
      <c r="AB450" s="1323"/>
      <c r="AC450" s="1315">
        <v>39500</v>
      </c>
      <c r="AD450" s="1317"/>
      <c r="AE450" s="924">
        <v>1</v>
      </c>
      <c r="AF450" s="1315">
        <v>39500</v>
      </c>
      <c r="AG450" s="1316"/>
      <c r="AH450" s="1316"/>
      <c r="AI450" s="1317"/>
    </row>
    <row r="451" spans="1:35" ht="14.25" customHeight="1">
      <c r="A451" s="428"/>
      <c r="B451" s="928">
        <v>443</v>
      </c>
      <c r="C451" s="1016" t="s">
        <v>2684</v>
      </c>
      <c r="D451" s="1017"/>
      <c r="E451" s="1017"/>
      <c r="F451" s="1017"/>
      <c r="G451" s="1017"/>
      <c r="H451" s="1017"/>
      <c r="I451" s="1017"/>
      <c r="J451" s="1018"/>
      <c r="K451" s="1318" t="s">
        <v>2164</v>
      </c>
      <c r="L451" s="1319"/>
      <c r="M451" s="1318" t="s">
        <v>2685</v>
      </c>
      <c r="N451" s="1320"/>
      <c r="O451" s="1320"/>
      <c r="P451" s="1320"/>
      <c r="Q451" s="1320"/>
      <c r="R451" s="1320"/>
      <c r="S451" s="1320"/>
      <c r="T451" s="1319"/>
      <c r="U451" s="1315"/>
      <c r="V451" s="1316"/>
      <c r="W451" s="1316"/>
      <c r="X451" s="1316"/>
      <c r="Y451" s="1317"/>
      <c r="Z451" s="1321">
        <v>1</v>
      </c>
      <c r="AA451" s="1322"/>
      <c r="AB451" s="1323"/>
      <c r="AC451" s="1315">
        <v>35500</v>
      </c>
      <c r="AD451" s="1317"/>
      <c r="AE451" s="924">
        <v>1</v>
      </c>
      <c r="AF451" s="1315">
        <v>35500</v>
      </c>
      <c r="AG451" s="1316"/>
      <c r="AH451" s="1316"/>
      <c r="AI451" s="1317"/>
    </row>
    <row r="452" spans="1:35" ht="14.25" customHeight="1">
      <c r="A452" s="428"/>
      <c r="B452" s="928">
        <v>444</v>
      </c>
      <c r="C452" s="1016" t="s">
        <v>2525</v>
      </c>
      <c r="D452" s="1017"/>
      <c r="E452" s="1017"/>
      <c r="F452" s="1017"/>
      <c r="G452" s="1017"/>
      <c r="H452" s="1017"/>
      <c r="I452" s="1017"/>
      <c r="J452" s="1018"/>
      <c r="K452" s="1318" t="s">
        <v>2164</v>
      </c>
      <c r="L452" s="1319"/>
      <c r="M452" s="1318" t="s">
        <v>2686</v>
      </c>
      <c r="N452" s="1320"/>
      <c r="O452" s="1320"/>
      <c r="P452" s="1320"/>
      <c r="Q452" s="1320"/>
      <c r="R452" s="1320"/>
      <c r="S452" s="1320"/>
      <c r="T452" s="1319"/>
      <c r="U452" s="1315"/>
      <c r="V452" s="1316"/>
      <c r="W452" s="1316"/>
      <c r="X452" s="1316"/>
      <c r="Y452" s="1317"/>
      <c r="Z452" s="1321">
        <v>1</v>
      </c>
      <c r="AA452" s="1322"/>
      <c r="AB452" s="1323"/>
      <c r="AC452" s="1315">
        <v>29500</v>
      </c>
      <c r="AD452" s="1317"/>
      <c r="AE452" s="924">
        <v>1</v>
      </c>
      <c r="AF452" s="1315">
        <v>29500</v>
      </c>
      <c r="AG452" s="1316"/>
      <c r="AH452" s="1316"/>
      <c r="AI452" s="1317"/>
    </row>
    <row r="453" spans="1:35" ht="14.25" customHeight="1">
      <c r="A453" s="428"/>
      <c r="B453" s="928">
        <v>445</v>
      </c>
      <c r="C453" s="1016" t="s">
        <v>2116</v>
      </c>
      <c r="D453" s="1017"/>
      <c r="E453" s="1017"/>
      <c r="F453" s="1017"/>
      <c r="G453" s="1017"/>
      <c r="H453" s="1017"/>
      <c r="I453" s="1017"/>
      <c r="J453" s="1018"/>
      <c r="K453" s="1318" t="s">
        <v>2205</v>
      </c>
      <c r="L453" s="1319"/>
      <c r="M453" s="1318" t="s">
        <v>2687</v>
      </c>
      <c r="N453" s="1320"/>
      <c r="O453" s="1320"/>
      <c r="P453" s="1320"/>
      <c r="Q453" s="1320"/>
      <c r="R453" s="1320"/>
      <c r="S453" s="1320"/>
      <c r="T453" s="1319"/>
      <c r="U453" s="1315"/>
      <c r="V453" s="1316"/>
      <c r="W453" s="1316"/>
      <c r="X453" s="1316"/>
      <c r="Y453" s="1317"/>
      <c r="Z453" s="1321">
        <v>1</v>
      </c>
      <c r="AA453" s="1322"/>
      <c r="AB453" s="1323"/>
      <c r="AC453" s="1315">
        <v>1500</v>
      </c>
      <c r="AD453" s="1317"/>
      <c r="AE453" s="924">
        <v>1</v>
      </c>
      <c r="AF453" s="1315">
        <v>1500</v>
      </c>
      <c r="AG453" s="1316"/>
      <c r="AH453" s="1316"/>
      <c r="AI453" s="1317"/>
    </row>
    <row r="454" spans="1:35" ht="14.25" customHeight="1">
      <c r="A454" s="428"/>
      <c r="B454" s="928">
        <v>446</v>
      </c>
      <c r="C454" s="1016" t="s">
        <v>2212</v>
      </c>
      <c r="D454" s="1017"/>
      <c r="E454" s="1017"/>
      <c r="F454" s="1017"/>
      <c r="G454" s="1017"/>
      <c r="H454" s="1017"/>
      <c r="I454" s="1017"/>
      <c r="J454" s="1018"/>
      <c r="K454" s="1318"/>
      <c r="L454" s="1319"/>
      <c r="M454" s="1318" t="s">
        <v>2688</v>
      </c>
      <c r="N454" s="1320"/>
      <c r="O454" s="1320"/>
      <c r="P454" s="1320"/>
      <c r="Q454" s="1320"/>
      <c r="R454" s="1320"/>
      <c r="S454" s="1320"/>
      <c r="T454" s="1319"/>
      <c r="U454" s="1315"/>
      <c r="V454" s="1316"/>
      <c r="W454" s="1316"/>
      <c r="X454" s="1316"/>
      <c r="Y454" s="1317"/>
      <c r="Z454" s="1321">
        <v>1</v>
      </c>
      <c r="AA454" s="1322"/>
      <c r="AB454" s="1323"/>
      <c r="AC454" s="1315">
        <v>10000</v>
      </c>
      <c r="AD454" s="1317"/>
      <c r="AE454" s="924">
        <v>1</v>
      </c>
      <c r="AF454" s="1315">
        <v>10000</v>
      </c>
      <c r="AG454" s="1316"/>
      <c r="AH454" s="1316"/>
      <c r="AI454" s="1317"/>
    </row>
    <row r="455" spans="1:35" ht="14.25" customHeight="1">
      <c r="A455" s="428"/>
      <c r="B455" s="928">
        <v>447</v>
      </c>
      <c r="C455" s="1016" t="s">
        <v>2214</v>
      </c>
      <c r="D455" s="1017"/>
      <c r="E455" s="1017"/>
      <c r="F455" s="1017"/>
      <c r="G455" s="1017"/>
      <c r="H455" s="1017"/>
      <c r="I455" s="1017"/>
      <c r="J455" s="1018"/>
      <c r="K455" s="1318"/>
      <c r="L455" s="1319"/>
      <c r="M455" s="1318" t="s">
        <v>2689</v>
      </c>
      <c r="N455" s="1320"/>
      <c r="O455" s="1320"/>
      <c r="P455" s="1320"/>
      <c r="Q455" s="1320"/>
      <c r="R455" s="1320"/>
      <c r="S455" s="1320"/>
      <c r="T455" s="1319"/>
      <c r="U455" s="1315"/>
      <c r="V455" s="1316"/>
      <c r="W455" s="1316"/>
      <c r="X455" s="1316"/>
      <c r="Y455" s="1317"/>
      <c r="Z455" s="1321">
        <v>1</v>
      </c>
      <c r="AA455" s="1322"/>
      <c r="AB455" s="1323"/>
      <c r="AC455" s="1315">
        <v>4500</v>
      </c>
      <c r="AD455" s="1317"/>
      <c r="AE455" s="924">
        <v>1</v>
      </c>
      <c r="AF455" s="1315">
        <v>4500</v>
      </c>
      <c r="AG455" s="1316"/>
      <c r="AH455" s="1316"/>
      <c r="AI455" s="1317"/>
    </row>
    <row r="456" spans="1:35" ht="14.25" customHeight="1">
      <c r="A456" s="428"/>
      <c r="B456" s="928">
        <v>448</v>
      </c>
      <c r="C456" s="1016" t="s">
        <v>2690</v>
      </c>
      <c r="D456" s="1017"/>
      <c r="E456" s="1017"/>
      <c r="F456" s="1017"/>
      <c r="G456" s="1017"/>
      <c r="H456" s="1017"/>
      <c r="I456" s="1017"/>
      <c r="J456" s="1018"/>
      <c r="K456" s="1318"/>
      <c r="L456" s="1319"/>
      <c r="M456" s="1318" t="s">
        <v>2691</v>
      </c>
      <c r="N456" s="1320"/>
      <c r="O456" s="1320"/>
      <c r="P456" s="1320"/>
      <c r="Q456" s="1320"/>
      <c r="R456" s="1320"/>
      <c r="S456" s="1320"/>
      <c r="T456" s="1319"/>
      <c r="U456" s="1315"/>
      <c r="V456" s="1316"/>
      <c r="W456" s="1316"/>
      <c r="X456" s="1316"/>
      <c r="Y456" s="1317"/>
      <c r="Z456" s="1321">
        <v>1</v>
      </c>
      <c r="AA456" s="1322"/>
      <c r="AB456" s="1323"/>
      <c r="AC456" s="1315">
        <v>5100</v>
      </c>
      <c r="AD456" s="1317"/>
      <c r="AE456" s="924">
        <v>1</v>
      </c>
      <c r="AF456" s="1315">
        <v>5100</v>
      </c>
      <c r="AG456" s="1316"/>
      <c r="AH456" s="1316"/>
      <c r="AI456" s="1317"/>
    </row>
    <row r="457" spans="1:35" ht="15" customHeight="1">
      <c r="A457" s="428"/>
      <c r="B457" s="928">
        <v>449</v>
      </c>
      <c r="C457" s="1016" t="s">
        <v>2690</v>
      </c>
      <c r="D457" s="1017"/>
      <c r="E457" s="1017"/>
      <c r="F457" s="1017"/>
      <c r="G457" s="1017"/>
      <c r="H457" s="1017"/>
      <c r="I457" s="1017"/>
      <c r="J457" s="1018"/>
      <c r="K457" s="1318"/>
      <c r="L457" s="1319"/>
      <c r="M457" s="1318" t="s">
        <v>2692</v>
      </c>
      <c r="N457" s="1320"/>
      <c r="O457" s="1320"/>
      <c r="P457" s="1320"/>
      <c r="Q457" s="1320"/>
      <c r="R457" s="1320"/>
      <c r="S457" s="1320"/>
      <c r="T457" s="1319"/>
      <c r="U457" s="1315"/>
      <c r="V457" s="1316"/>
      <c r="W457" s="1316"/>
      <c r="X457" s="1316"/>
      <c r="Y457" s="1317"/>
      <c r="Z457" s="1321">
        <v>1</v>
      </c>
      <c r="AA457" s="1322"/>
      <c r="AB457" s="1323"/>
      <c r="AC457" s="1315">
        <v>5100</v>
      </c>
      <c r="AD457" s="1317"/>
      <c r="AE457" s="924">
        <v>1</v>
      </c>
      <c r="AF457" s="1315">
        <v>5100</v>
      </c>
      <c r="AG457" s="1316"/>
      <c r="AH457" s="1316"/>
      <c r="AI457" s="1317"/>
    </row>
    <row r="458" spans="1:35" ht="14.25" customHeight="1">
      <c r="A458" s="428"/>
      <c r="B458" s="928">
        <v>450</v>
      </c>
      <c r="C458" s="1016" t="s">
        <v>2690</v>
      </c>
      <c r="D458" s="1017"/>
      <c r="E458" s="1017"/>
      <c r="F458" s="1017"/>
      <c r="G458" s="1017"/>
      <c r="H458" s="1017"/>
      <c r="I458" s="1017"/>
      <c r="J458" s="1018"/>
      <c r="K458" s="1318"/>
      <c r="L458" s="1319"/>
      <c r="M458" s="1318" t="s">
        <v>2693</v>
      </c>
      <c r="N458" s="1320"/>
      <c r="O458" s="1320"/>
      <c r="P458" s="1320"/>
      <c r="Q458" s="1320"/>
      <c r="R458" s="1320"/>
      <c r="S458" s="1320"/>
      <c r="T458" s="1319"/>
      <c r="U458" s="1315"/>
      <c r="V458" s="1316"/>
      <c r="W458" s="1316"/>
      <c r="X458" s="1316"/>
      <c r="Y458" s="1317"/>
      <c r="Z458" s="1321">
        <v>1</v>
      </c>
      <c r="AA458" s="1322"/>
      <c r="AB458" s="1323"/>
      <c r="AC458" s="1315">
        <v>5100</v>
      </c>
      <c r="AD458" s="1317"/>
      <c r="AE458" s="924">
        <v>1</v>
      </c>
      <c r="AF458" s="1315">
        <v>5100</v>
      </c>
      <c r="AG458" s="1316"/>
      <c r="AH458" s="1316"/>
      <c r="AI458" s="1317"/>
    </row>
    <row r="459" spans="1:35" ht="14.25" customHeight="1">
      <c r="A459" s="428"/>
      <c r="B459" s="928">
        <v>451</v>
      </c>
      <c r="C459" s="1016" t="s">
        <v>2690</v>
      </c>
      <c r="D459" s="1017"/>
      <c r="E459" s="1017"/>
      <c r="F459" s="1017"/>
      <c r="G459" s="1017"/>
      <c r="H459" s="1017"/>
      <c r="I459" s="1017"/>
      <c r="J459" s="1018"/>
      <c r="K459" s="1318"/>
      <c r="L459" s="1319"/>
      <c r="M459" s="1318" t="s">
        <v>2694</v>
      </c>
      <c r="N459" s="1320"/>
      <c r="O459" s="1320"/>
      <c r="P459" s="1320"/>
      <c r="Q459" s="1320"/>
      <c r="R459" s="1320"/>
      <c r="S459" s="1320"/>
      <c r="T459" s="1319"/>
      <c r="U459" s="1315"/>
      <c r="V459" s="1316"/>
      <c r="W459" s="1316"/>
      <c r="X459" s="1316"/>
      <c r="Y459" s="1317"/>
      <c r="Z459" s="1321">
        <v>1</v>
      </c>
      <c r="AA459" s="1322"/>
      <c r="AB459" s="1323"/>
      <c r="AC459" s="1315">
        <v>5100</v>
      </c>
      <c r="AD459" s="1317"/>
      <c r="AE459" s="924">
        <v>1</v>
      </c>
      <c r="AF459" s="1315">
        <v>5100</v>
      </c>
      <c r="AG459" s="1316"/>
      <c r="AH459" s="1316"/>
      <c r="AI459" s="1317"/>
    </row>
    <row r="460" spans="1:35" ht="14.25" customHeight="1">
      <c r="A460" s="428"/>
      <c r="B460" s="928">
        <v>452</v>
      </c>
      <c r="C460" s="1016" t="s">
        <v>2690</v>
      </c>
      <c r="D460" s="1017"/>
      <c r="E460" s="1017"/>
      <c r="F460" s="1017"/>
      <c r="G460" s="1017"/>
      <c r="H460" s="1017"/>
      <c r="I460" s="1017"/>
      <c r="J460" s="1018"/>
      <c r="K460" s="1318"/>
      <c r="L460" s="1319"/>
      <c r="M460" s="1318" t="s">
        <v>2695</v>
      </c>
      <c r="N460" s="1320"/>
      <c r="O460" s="1320"/>
      <c r="P460" s="1320"/>
      <c r="Q460" s="1320"/>
      <c r="R460" s="1320"/>
      <c r="S460" s="1320"/>
      <c r="T460" s="1319"/>
      <c r="U460" s="1315"/>
      <c r="V460" s="1316"/>
      <c r="W460" s="1316"/>
      <c r="X460" s="1316"/>
      <c r="Y460" s="1317"/>
      <c r="Z460" s="1321">
        <v>1</v>
      </c>
      <c r="AA460" s="1322"/>
      <c r="AB460" s="1323"/>
      <c r="AC460" s="1315">
        <v>5100</v>
      </c>
      <c r="AD460" s="1317"/>
      <c r="AE460" s="924">
        <v>1</v>
      </c>
      <c r="AF460" s="1315">
        <v>5100</v>
      </c>
      <c r="AG460" s="1316"/>
      <c r="AH460" s="1316"/>
      <c r="AI460" s="1317"/>
    </row>
    <row r="461" spans="1:35" ht="14.25" customHeight="1">
      <c r="A461" s="428"/>
      <c r="B461" s="928">
        <v>453</v>
      </c>
      <c r="C461" s="1016" t="s">
        <v>2690</v>
      </c>
      <c r="D461" s="1017"/>
      <c r="E461" s="1017"/>
      <c r="F461" s="1017"/>
      <c r="G461" s="1017"/>
      <c r="H461" s="1017"/>
      <c r="I461" s="1017"/>
      <c r="J461" s="1018"/>
      <c r="K461" s="1318"/>
      <c r="L461" s="1319"/>
      <c r="M461" s="1318" t="s">
        <v>2696</v>
      </c>
      <c r="N461" s="1320"/>
      <c r="O461" s="1320"/>
      <c r="P461" s="1320"/>
      <c r="Q461" s="1320"/>
      <c r="R461" s="1320"/>
      <c r="S461" s="1320"/>
      <c r="T461" s="1319"/>
      <c r="U461" s="1315"/>
      <c r="V461" s="1316"/>
      <c r="W461" s="1316"/>
      <c r="X461" s="1316"/>
      <c r="Y461" s="1317"/>
      <c r="Z461" s="1321">
        <v>1</v>
      </c>
      <c r="AA461" s="1322"/>
      <c r="AB461" s="1323"/>
      <c r="AC461" s="1315">
        <v>5100</v>
      </c>
      <c r="AD461" s="1317"/>
      <c r="AE461" s="924">
        <v>1</v>
      </c>
      <c r="AF461" s="1315">
        <v>5100</v>
      </c>
      <c r="AG461" s="1316"/>
      <c r="AH461" s="1316"/>
      <c r="AI461" s="1317"/>
    </row>
    <row r="462" spans="1:35" ht="14.25" customHeight="1">
      <c r="A462" s="428"/>
      <c r="B462" s="928">
        <v>454</v>
      </c>
      <c r="C462" s="1016" t="s">
        <v>2690</v>
      </c>
      <c r="D462" s="1017"/>
      <c r="E462" s="1017"/>
      <c r="F462" s="1017"/>
      <c r="G462" s="1017"/>
      <c r="H462" s="1017"/>
      <c r="I462" s="1017"/>
      <c r="J462" s="1018"/>
      <c r="K462" s="1318"/>
      <c r="L462" s="1319"/>
      <c r="M462" s="1318" t="s">
        <v>2697</v>
      </c>
      <c r="N462" s="1320"/>
      <c r="O462" s="1320"/>
      <c r="P462" s="1320"/>
      <c r="Q462" s="1320"/>
      <c r="R462" s="1320"/>
      <c r="S462" s="1320"/>
      <c r="T462" s="1319"/>
      <c r="U462" s="1315"/>
      <c r="V462" s="1316"/>
      <c r="W462" s="1316"/>
      <c r="X462" s="1316"/>
      <c r="Y462" s="1317"/>
      <c r="Z462" s="1321">
        <v>1</v>
      </c>
      <c r="AA462" s="1322"/>
      <c r="AB462" s="1323"/>
      <c r="AC462" s="1315">
        <v>5100</v>
      </c>
      <c r="AD462" s="1317"/>
      <c r="AE462" s="924">
        <v>1</v>
      </c>
      <c r="AF462" s="1315">
        <v>5100</v>
      </c>
      <c r="AG462" s="1316"/>
      <c r="AH462" s="1316"/>
      <c r="AI462" s="1317"/>
    </row>
    <row r="463" spans="1:35" ht="14.25" customHeight="1">
      <c r="A463" s="428"/>
      <c r="B463" s="928">
        <v>455</v>
      </c>
      <c r="C463" s="1016" t="s">
        <v>2690</v>
      </c>
      <c r="D463" s="1017"/>
      <c r="E463" s="1017"/>
      <c r="F463" s="1017"/>
      <c r="G463" s="1017"/>
      <c r="H463" s="1017"/>
      <c r="I463" s="1017"/>
      <c r="J463" s="1018"/>
      <c r="K463" s="1318"/>
      <c r="L463" s="1319"/>
      <c r="M463" s="1318" t="s">
        <v>2698</v>
      </c>
      <c r="N463" s="1320"/>
      <c r="O463" s="1320"/>
      <c r="P463" s="1320"/>
      <c r="Q463" s="1320"/>
      <c r="R463" s="1320"/>
      <c r="S463" s="1320"/>
      <c r="T463" s="1319"/>
      <c r="U463" s="1315"/>
      <c r="V463" s="1316"/>
      <c r="W463" s="1316"/>
      <c r="X463" s="1316"/>
      <c r="Y463" s="1317"/>
      <c r="Z463" s="1321">
        <v>1</v>
      </c>
      <c r="AA463" s="1322"/>
      <c r="AB463" s="1323"/>
      <c r="AC463" s="1315">
        <v>5100</v>
      </c>
      <c r="AD463" s="1317"/>
      <c r="AE463" s="924">
        <v>1</v>
      </c>
      <c r="AF463" s="1315">
        <v>5100</v>
      </c>
      <c r="AG463" s="1316"/>
      <c r="AH463" s="1316"/>
      <c r="AI463" s="1317"/>
    </row>
    <row r="464" spans="1:35" ht="14.25" customHeight="1">
      <c r="A464" s="428"/>
      <c r="B464" s="928">
        <v>456</v>
      </c>
      <c r="C464" s="1016" t="s">
        <v>2690</v>
      </c>
      <c r="D464" s="1017"/>
      <c r="E464" s="1017"/>
      <c r="F464" s="1017"/>
      <c r="G464" s="1017"/>
      <c r="H464" s="1017"/>
      <c r="I464" s="1017"/>
      <c r="J464" s="1018"/>
      <c r="K464" s="1318"/>
      <c r="L464" s="1319"/>
      <c r="M464" s="1318" t="s">
        <v>2699</v>
      </c>
      <c r="N464" s="1320"/>
      <c r="O464" s="1320"/>
      <c r="P464" s="1320"/>
      <c r="Q464" s="1320"/>
      <c r="R464" s="1320"/>
      <c r="S464" s="1320"/>
      <c r="T464" s="1319"/>
      <c r="U464" s="1315"/>
      <c r="V464" s="1316"/>
      <c r="W464" s="1316"/>
      <c r="X464" s="1316"/>
      <c r="Y464" s="1317"/>
      <c r="Z464" s="1321">
        <v>1</v>
      </c>
      <c r="AA464" s="1322"/>
      <c r="AB464" s="1323"/>
      <c r="AC464" s="1315">
        <v>5100</v>
      </c>
      <c r="AD464" s="1317"/>
      <c r="AE464" s="924">
        <v>1</v>
      </c>
      <c r="AF464" s="1315">
        <v>5100</v>
      </c>
      <c r="AG464" s="1316"/>
      <c r="AH464" s="1316"/>
      <c r="AI464" s="1317"/>
    </row>
    <row r="465" spans="1:35" ht="14.25" customHeight="1">
      <c r="A465" s="428"/>
      <c r="B465" s="928">
        <v>457</v>
      </c>
      <c r="C465" s="1016" t="s">
        <v>2690</v>
      </c>
      <c r="D465" s="1017"/>
      <c r="E465" s="1017"/>
      <c r="F465" s="1017"/>
      <c r="G465" s="1017"/>
      <c r="H465" s="1017"/>
      <c r="I465" s="1017"/>
      <c r="J465" s="1018"/>
      <c r="K465" s="1318"/>
      <c r="L465" s="1319"/>
      <c r="M465" s="1318" t="s">
        <v>2700</v>
      </c>
      <c r="N465" s="1320"/>
      <c r="O465" s="1320"/>
      <c r="P465" s="1320"/>
      <c r="Q465" s="1320"/>
      <c r="R465" s="1320"/>
      <c r="S465" s="1320"/>
      <c r="T465" s="1319"/>
      <c r="U465" s="1315"/>
      <c r="V465" s="1316"/>
      <c r="W465" s="1316"/>
      <c r="X465" s="1316"/>
      <c r="Y465" s="1317"/>
      <c r="Z465" s="1321">
        <v>1</v>
      </c>
      <c r="AA465" s="1322"/>
      <c r="AB465" s="1323"/>
      <c r="AC465" s="1315">
        <v>5100</v>
      </c>
      <c r="AD465" s="1317"/>
      <c r="AE465" s="924">
        <v>1</v>
      </c>
      <c r="AF465" s="1315">
        <v>5100</v>
      </c>
      <c r="AG465" s="1316"/>
      <c r="AH465" s="1316"/>
      <c r="AI465" s="1317"/>
    </row>
    <row r="466" spans="1:35" ht="14.25" customHeight="1">
      <c r="A466" s="428"/>
      <c r="B466" s="928">
        <v>458</v>
      </c>
      <c r="C466" s="1016" t="s">
        <v>2690</v>
      </c>
      <c r="D466" s="1017"/>
      <c r="E466" s="1017"/>
      <c r="F466" s="1017"/>
      <c r="G466" s="1017"/>
      <c r="H466" s="1017"/>
      <c r="I466" s="1017"/>
      <c r="J466" s="1018"/>
      <c r="K466" s="1318"/>
      <c r="L466" s="1319"/>
      <c r="M466" s="1318" t="s">
        <v>2701</v>
      </c>
      <c r="N466" s="1320"/>
      <c r="O466" s="1320"/>
      <c r="P466" s="1320"/>
      <c r="Q466" s="1320"/>
      <c r="R466" s="1320"/>
      <c r="S466" s="1320"/>
      <c r="T466" s="1319"/>
      <c r="U466" s="1315"/>
      <c r="V466" s="1316"/>
      <c r="W466" s="1316"/>
      <c r="X466" s="1316"/>
      <c r="Y466" s="1317"/>
      <c r="Z466" s="1321">
        <v>1</v>
      </c>
      <c r="AA466" s="1322"/>
      <c r="AB466" s="1323"/>
      <c r="AC466" s="1315">
        <v>5100</v>
      </c>
      <c r="AD466" s="1317"/>
      <c r="AE466" s="924">
        <v>1</v>
      </c>
      <c r="AF466" s="1315">
        <v>5100</v>
      </c>
      <c r="AG466" s="1316"/>
      <c r="AH466" s="1316"/>
      <c r="AI466" s="1317"/>
    </row>
    <row r="467" spans="1:35" ht="15" customHeight="1">
      <c r="A467" s="428"/>
      <c r="B467" s="928">
        <v>459</v>
      </c>
      <c r="C467" s="1016" t="s">
        <v>2690</v>
      </c>
      <c r="D467" s="1017"/>
      <c r="E467" s="1017"/>
      <c r="F467" s="1017"/>
      <c r="G467" s="1017"/>
      <c r="H467" s="1017"/>
      <c r="I467" s="1017"/>
      <c r="J467" s="1018"/>
      <c r="K467" s="1318"/>
      <c r="L467" s="1319"/>
      <c r="M467" s="1318" t="s">
        <v>2702</v>
      </c>
      <c r="N467" s="1320"/>
      <c r="O467" s="1320"/>
      <c r="P467" s="1320"/>
      <c r="Q467" s="1320"/>
      <c r="R467" s="1320"/>
      <c r="S467" s="1320"/>
      <c r="T467" s="1319"/>
      <c r="U467" s="1315"/>
      <c r="V467" s="1316"/>
      <c r="W467" s="1316"/>
      <c r="X467" s="1316"/>
      <c r="Y467" s="1317"/>
      <c r="Z467" s="1321">
        <v>1</v>
      </c>
      <c r="AA467" s="1322"/>
      <c r="AB467" s="1323"/>
      <c r="AC467" s="1315">
        <v>5100</v>
      </c>
      <c r="AD467" s="1317"/>
      <c r="AE467" s="924">
        <v>1</v>
      </c>
      <c r="AF467" s="1315">
        <v>5100</v>
      </c>
      <c r="AG467" s="1316"/>
      <c r="AH467" s="1316"/>
      <c r="AI467" s="1317"/>
    </row>
    <row r="468" spans="1:35" ht="14.25" customHeight="1">
      <c r="A468" s="428"/>
      <c r="B468" s="928">
        <v>460</v>
      </c>
      <c r="C468" s="1016" t="s">
        <v>2690</v>
      </c>
      <c r="D468" s="1017"/>
      <c r="E468" s="1017"/>
      <c r="F468" s="1017"/>
      <c r="G468" s="1017"/>
      <c r="H468" s="1017"/>
      <c r="I468" s="1017"/>
      <c r="J468" s="1018"/>
      <c r="K468" s="1318"/>
      <c r="L468" s="1319"/>
      <c r="M468" s="1318" t="s">
        <v>2703</v>
      </c>
      <c r="N468" s="1320"/>
      <c r="O468" s="1320"/>
      <c r="P468" s="1320"/>
      <c r="Q468" s="1320"/>
      <c r="R468" s="1320"/>
      <c r="S468" s="1320"/>
      <c r="T468" s="1319"/>
      <c r="U468" s="1315"/>
      <c r="V468" s="1316"/>
      <c r="W468" s="1316"/>
      <c r="X468" s="1316"/>
      <c r="Y468" s="1317"/>
      <c r="Z468" s="1321">
        <v>1</v>
      </c>
      <c r="AA468" s="1322"/>
      <c r="AB468" s="1323"/>
      <c r="AC468" s="1315">
        <v>5100</v>
      </c>
      <c r="AD468" s="1317"/>
      <c r="AE468" s="924">
        <v>1</v>
      </c>
      <c r="AF468" s="1315">
        <v>5100</v>
      </c>
      <c r="AG468" s="1316"/>
      <c r="AH468" s="1316"/>
      <c r="AI468" s="1317"/>
    </row>
    <row r="469" spans="1:35" ht="14.25" customHeight="1">
      <c r="A469" s="428"/>
      <c r="B469" s="928">
        <v>461</v>
      </c>
      <c r="C469" s="1016" t="s">
        <v>2690</v>
      </c>
      <c r="D469" s="1017"/>
      <c r="E469" s="1017"/>
      <c r="F469" s="1017"/>
      <c r="G469" s="1017"/>
      <c r="H469" s="1017"/>
      <c r="I469" s="1017"/>
      <c r="J469" s="1018"/>
      <c r="K469" s="1318"/>
      <c r="L469" s="1319"/>
      <c r="M469" s="1318" t="s">
        <v>2704</v>
      </c>
      <c r="N469" s="1320"/>
      <c r="O469" s="1320"/>
      <c r="P469" s="1320"/>
      <c r="Q469" s="1320"/>
      <c r="R469" s="1320"/>
      <c r="S469" s="1320"/>
      <c r="T469" s="1319"/>
      <c r="U469" s="1315"/>
      <c r="V469" s="1316"/>
      <c r="W469" s="1316"/>
      <c r="X469" s="1316"/>
      <c r="Y469" s="1317"/>
      <c r="Z469" s="1321">
        <v>1</v>
      </c>
      <c r="AA469" s="1322"/>
      <c r="AB469" s="1323"/>
      <c r="AC469" s="1315">
        <v>5100</v>
      </c>
      <c r="AD469" s="1317"/>
      <c r="AE469" s="924">
        <v>1</v>
      </c>
      <c r="AF469" s="1315">
        <v>5100</v>
      </c>
      <c r="AG469" s="1316"/>
      <c r="AH469" s="1316"/>
      <c r="AI469" s="1317"/>
    </row>
    <row r="470" spans="1:35" ht="14.25" customHeight="1">
      <c r="A470" s="428"/>
      <c r="B470" s="928">
        <v>462</v>
      </c>
      <c r="C470" s="1016" t="s">
        <v>2690</v>
      </c>
      <c r="D470" s="1017"/>
      <c r="E470" s="1017"/>
      <c r="F470" s="1017"/>
      <c r="G470" s="1017"/>
      <c r="H470" s="1017"/>
      <c r="I470" s="1017"/>
      <c r="J470" s="1018"/>
      <c r="K470" s="1318"/>
      <c r="L470" s="1319"/>
      <c r="M470" s="1318" t="s">
        <v>2705</v>
      </c>
      <c r="N470" s="1320"/>
      <c r="O470" s="1320"/>
      <c r="P470" s="1320"/>
      <c r="Q470" s="1320"/>
      <c r="R470" s="1320"/>
      <c r="S470" s="1320"/>
      <c r="T470" s="1319"/>
      <c r="U470" s="1315"/>
      <c r="V470" s="1316"/>
      <c r="W470" s="1316"/>
      <c r="X470" s="1316"/>
      <c r="Y470" s="1317"/>
      <c r="Z470" s="1321">
        <v>1</v>
      </c>
      <c r="AA470" s="1322"/>
      <c r="AB470" s="1323"/>
      <c r="AC470" s="1315">
        <v>5100</v>
      </c>
      <c r="AD470" s="1317"/>
      <c r="AE470" s="924">
        <v>1</v>
      </c>
      <c r="AF470" s="1315">
        <v>5100</v>
      </c>
      <c r="AG470" s="1316"/>
      <c r="AH470" s="1316"/>
      <c r="AI470" s="1317"/>
    </row>
    <row r="471" spans="1:35" ht="14.25" customHeight="1">
      <c r="A471" s="428"/>
      <c r="B471" s="928">
        <v>463</v>
      </c>
      <c r="C471" s="1016" t="s">
        <v>2690</v>
      </c>
      <c r="D471" s="1017"/>
      <c r="E471" s="1017"/>
      <c r="F471" s="1017"/>
      <c r="G471" s="1017"/>
      <c r="H471" s="1017"/>
      <c r="I471" s="1017"/>
      <c r="J471" s="1018"/>
      <c r="K471" s="1318"/>
      <c r="L471" s="1319"/>
      <c r="M471" s="1318" t="s">
        <v>2706</v>
      </c>
      <c r="N471" s="1320"/>
      <c r="O471" s="1320"/>
      <c r="P471" s="1320"/>
      <c r="Q471" s="1320"/>
      <c r="R471" s="1320"/>
      <c r="S471" s="1320"/>
      <c r="T471" s="1319"/>
      <c r="U471" s="1315"/>
      <c r="V471" s="1316"/>
      <c r="W471" s="1316"/>
      <c r="X471" s="1316"/>
      <c r="Y471" s="1317"/>
      <c r="Z471" s="1321">
        <v>1</v>
      </c>
      <c r="AA471" s="1322"/>
      <c r="AB471" s="1323"/>
      <c r="AC471" s="1315">
        <v>5100</v>
      </c>
      <c r="AD471" s="1317"/>
      <c r="AE471" s="924">
        <v>1</v>
      </c>
      <c r="AF471" s="1315">
        <v>5100</v>
      </c>
      <c r="AG471" s="1316"/>
      <c r="AH471" s="1316"/>
      <c r="AI471" s="1317"/>
    </row>
    <row r="472" spans="1:35" ht="14.25" customHeight="1">
      <c r="A472" s="428"/>
      <c r="B472" s="928">
        <v>464</v>
      </c>
      <c r="C472" s="1016" t="s">
        <v>2690</v>
      </c>
      <c r="D472" s="1017"/>
      <c r="E472" s="1017"/>
      <c r="F472" s="1017"/>
      <c r="G472" s="1017"/>
      <c r="H472" s="1017"/>
      <c r="I472" s="1017"/>
      <c r="J472" s="1018"/>
      <c r="K472" s="1318"/>
      <c r="L472" s="1319"/>
      <c r="M472" s="1318" t="s">
        <v>2707</v>
      </c>
      <c r="N472" s="1320"/>
      <c r="O472" s="1320"/>
      <c r="P472" s="1320"/>
      <c r="Q472" s="1320"/>
      <c r="R472" s="1320"/>
      <c r="S472" s="1320"/>
      <c r="T472" s="1319"/>
      <c r="U472" s="1315"/>
      <c r="V472" s="1316"/>
      <c r="W472" s="1316"/>
      <c r="X472" s="1316"/>
      <c r="Y472" s="1317"/>
      <c r="Z472" s="1321">
        <v>1</v>
      </c>
      <c r="AA472" s="1322"/>
      <c r="AB472" s="1323"/>
      <c r="AC472" s="1315">
        <v>5100</v>
      </c>
      <c r="AD472" s="1317"/>
      <c r="AE472" s="924">
        <v>1</v>
      </c>
      <c r="AF472" s="1315">
        <v>5100</v>
      </c>
      <c r="AG472" s="1316"/>
      <c r="AH472" s="1316"/>
      <c r="AI472" s="1317"/>
    </row>
    <row r="473" spans="1:35" ht="14.25" customHeight="1">
      <c r="A473" s="428"/>
      <c r="B473" s="928">
        <v>465</v>
      </c>
      <c r="C473" s="1016" t="s">
        <v>2690</v>
      </c>
      <c r="D473" s="1017"/>
      <c r="E473" s="1017"/>
      <c r="F473" s="1017"/>
      <c r="G473" s="1017"/>
      <c r="H473" s="1017"/>
      <c r="I473" s="1017"/>
      <c r="J473" s="1018"/>
      <c r="K473" s="1318"/>
      <c r="L473" s="1319"/>
      <c r="M473" s="1318" t="s">
        <v>2708</v>
      </c>
      <c r="N473" s="1320"/>
      <c r="O473" s="1320"/>
      <c r="P473" s="1320"/>
      <c r="Q473" s="1320"/>
      <c r="R473" s="1320"/>
      <c r="S473" s="1320"/>
      <c r="T473" s="1319"/>
      <c r="U473" s="1315"/>
      <c r="V473" s="1316"/>
      <c r="W473" s="1316"/>
      <c r="X473" s="1316"/>
      <c r="Y473" s="1317"/>
      <c r="Z473" s="1321">
        <v>1</v>
      </c>
      <c r="AA473" s="1322"/>
      <c r="AB473" s="1323"/>
      <c r="AC473" s="1315">
        <v>5100</v>
      </c>
      <c r="AD473" s="1317"/>
      <c r="AE473" s="924">
        <v>1</v>
      </c>
      <c r="AF473" s="1315">
        <v>5100</v>
      </c>
      <c r="AG473" s="1316"/>
      <c r="AH473" s="1316"/>
      <c r="AI473" s="1317"/>
    </row>
    <row r="474" spans="1:35" ht="14.25" customHeight="1">
      <c r="A474" s="428"/>
      <c r="B474" s="928">
        <v>466</v>
      </c>
      <c r="C474" s="1016" t="s">
        <v>2690</v>
      </c>
      <c r="D474" s="1017"/>
      <c r="E474" s="1017"/>
      <c r="F474" s="1017"/>
      <c r="G474" s="1017"/>
      <c r="H474" s="1017"/>
      <c r="I474" s="1017"/>
      <c r="J474" s="1018"/>
      <c r="K474" s="1318"/>
      <c r="L474" s="1319"/>
      <c r="M474" s="1318" t="s">
        <v>2709</v>
      </c>
      <c r="N474" s="1320"/>
      <c r="O474" s="1320"/>
      <c r="P474" s="1320"/>
      <c r="Q474" s="1320"/>
      <c r="R474" s="1320"/>
      <c r="S474" s="1320"/>
      <c r="T474" s="1319"/>
      <c r="U474" s="1315"/>
      <c r="V474" s="1316"/>
      <c r="W474" s="1316"/>
      <c r="X474" s="1316"/>
      <c r="Y474" s="1317"/>
      <c r="Z474" s="1321">
        <v>1</v>
      </c>
      <c r="AA474" s="1322"/>
      <c r="AB474" s="1323"/>
      <c r="AC474" s="1315">
        <v>5100</v>
      </c>
      <c r="AD474" s="1317"/>
      <c r="AE474" s="924">
        <v>1</v>
      </c>
      <c r="AF474" s="1315">
        <v>5100</v>
      </c>
      <c r="AG474" s="1316"/>
      <c r="AH474" s="1316"/>
      <c r="AI474" s="1317"/>
    </row>
    <row r="475" spans="1:35" ht="14.25" customHeight="1">
      <c r="A475" s="428"/>
      <c r="B475" s="928">
        <v>467</v>
      </c>
      <c r="C475" s="1016" t="s">
        <v>2690</v>
      </c>
      <c r="D475" s="1017"/>
      <c r="E475" s="1017"/>
      <c r="F475" s="1017"/>
      <c r="G475" s="1017"/>
      <c r="H475" s="1017"/>
      <c r="I475" s="1017"/>
      <c r="J475" s="1018"/>
      <c r="K475" s="1318"/>
      <c r="L475" s="1319"/>
      <c r="M475" s="1318" t="s">
        <v>2710</v>
      </c>
      <c r="N475" s="1320"/>
      <c r="O475" s="1320"/>
      <c r="P475" s="1320"/>
      <c r="Q475" s="1320"/>
      <c r="R475" s="1320"/>
      <c r="S475" s="1320"/>
      <c r="T475" s="1319"/>
      <c r="U475" s="1315"/>
      <c r="V475" s="1316"/>
      <c r="W475" s="1316"/>
      <c r="X475" s="1316"/>
      <c r="Y475" s="1317"/>
      <c r="Z475" s="1321">
        <v>1</v>
      </c>
      <c r="AA475" s="1322"/>
      <c r="AB475" s="1323"/>
      <c r="AC475" s="1315">
        <v>5100</v>
      </c>
      <c r="AD475" s="1317"/>
      <c r="AE475" s="924">
        <v>1</v>
      </c>
      <c r="AF475" s="1315">
        <v>5100</v>
      </c>
      <c r="AG475" s="1316"/>
      <c r="AH475" s="1316"/>
      <c r="AI475" s="1317"/>
    </row>
    <row r="476" spans="1:35" ht="14.25" customHeight="1">
      <c r="A476" s="428"/>
      <c r="B476" s="928">
        <v>468</v>
      </c>
      <c r="C476" s="1016" t="s">
        <v>2690</v>
      </c>
      <c r="D476" s="1017"/>
      <c r="E476" s="1017"/>
      <c r="F476" s="1017"/>
      <c r="G476" s="1017"/>
      <c r="H476" s="1017"/>
      <c r="I476" s="1017"/>
      <c r="J476" s="1018"/>
      <c r="K476" s="1318"/>
      <c r="L476" s="1319"/>
      <c r="M476" s="1318" t="s">
        <v>2711</v>
      </c>
      <c r="N476" s="1320"/>
      <c r="O476" s="1320"/>
      <c r="P476" s="1320"/>
      <c r="Q476" s="1320"/>
      <c r="R476" s="1320"/>
      <c r="S476" s="1320"/>
      <c r="T476" s="1319"/>
      <c r="U476" s="1315"/>
      <c r="V476" s="1316"/>
      <c r="W476" s="1316"/>
      <c r="X476" s="1316"/>
      <c r="Y476" s="1317"/>
      <c r="Z476" s="1321">
        <v>1</v>
      </c>
      <c r="AA476" s="1322"/>
      <c r="AB476" s="1323"/>
      <c r="AC476" s="1315">
        <v>5100</v>
      </c>
      <c r="AD476" s="1317"/>
      <c r="AE476" s="924">
        <v>1</v>
      </c>
      <c r="AF476" s="1315">
        <v>5100</v>
      </c>
      <c r="AG476" s="1316"/>
      <c r="AH476" s="1316"/>
      <c r="AI476" s="1317"/>
    </row>
    <row r="477" spans="1:35" ht="14.25" customHeight="1">
      <c r="A477" s="428"/>
      <c r="B477" s="928">
        <v>469</v>
      </c>
      <c r="C477" s="1016" t="s">
        <v>2690</v>
      </c>
      <c r="D477" s="1017"/>
      <c r="E477" s="1017"/>
      <c r="F477" s="1017"/>
      <c r="G477" s="1017"/>
      <c r="H477" s="1017"/>
      <c r="I477" s="1017"/>
      <c r="J477" s="1018"/>
      <c r="K477" s="1318"/>
      <c r="L477" s="1319"/>
      <c r="M477" s="1318" t="s">
        <v>2712</v>
      </c>
      <c r="N477" s="1320"/>
      <c r="O477" s="1320"/>
      <c r="P477" s="1320"/>
      <c r="Q477" s="1320"/>
      <c r="R477" s="1320"/>
      <c r="S477" s="1320"/>
      <c r="T477" s="1319"/>
      <c r="U477" s="1315"/>
      <c r="V477" s="1316"/>
      <c r="W477" s="1316"/>
      <c r="X477" s="1316"/>
      <c r="Y477" s="1317"/>
      <c r="Z477" s="1321">
        <v>1</v>
      </c>
      <c r="AA477" s="1322"/>
      <c r="AB477" s="1323"/>
      <c r="AC477" s="1315">
        <v>5100</v>
      </c>
      <c r="AD477" s="1317"/>
      <c r="AE477" s="924">
        <v>1</v>
      </c>
      <c r="AF477" s="1315">
        <v>5100</v>
      </c>
      <c r="AG477" s="1316"/>
      <c r="AH477" s="1316"/>
      <c r="AI477" s="1317"/>
    </row>
    <row r="478" spans="1:35" ht="15" customHeight="1">
      <c r="A478" s="428"/>
      <c r="B478" s="928">
        <v>470</v>
      </c>
      <c r="C478" s="1016" t="s">
        <v>2690</v>
      </c>
      <c r="D478" s="1017"/>
      <c r="E478" s="1017"/>
      <c r="F478" s="1017"/>
      <c r="G478" s="1017"/>
      <c r="H478" s="1017"/>
      <c r="I478" s="1017"/>
      <c r="J478" s="1018"/>
      <c r="K478" s="1318"/>
      <c r="L478" s="1319"/>
      <c r="M478" s="1318" t="s">
        <v>2713</v>
      </c>
      <c r="N478" s="1320"/>
      <c r="O478" s="1320"/>
      <c r="P478" s="1320"/>
      <c r="Q478" s="1320"/>
      <c r="R478" s="1320"/>
      <c r="S478" s="1320"/>
      <c r="T478" s="1319"/>
      <c r="U478" s="1315"/>
      <c r="V478" s="1316"/>
      <c r="W478" s="1316"/>
      <c r="X478" s="1316"/>
      <c r="Y478" s="1317"/>
      <c r="Z478" s="1321">
        <v>1</v>
      </c>
      <c r="AA478" s="1322"/>
      <c r="AB478" s="1323"/>
      <c r="AC478" s="1315">
        <v>5100</v>
      </c>
      <c r="AD478" s="1317"/>
      <c r="AE478" s="924">
        <v>1</v>
      </c>
      <c r="AF478" s="1315">
        <v>5100</v>
      </c>
      <c r="AG478" s="1316"/>
      <c r="AH478" s="1316"/>
      <c r="AI478" s="1317"/>
    </row>
    <row r="479" spans="1:35" ht="14.25" customHeight="1">
      <c r="A479" s="428"/>
      <c r="B479" s="928">
        <v>471</v>
      </c>
      <c r="C479" s="1016" t="s">
        <v>2690</v>
      </c>
      <c r="D479" s="1017"/>
      <c r="E479" s="1017"/>
      <c r="F479" s="1017"/>
      <c r="G479" s="1017"/>
      <c r="H479" s="1017"/>
      <c r="I479" s="1017"/>
      <c r="J479" s="1018"/>
      <c r="K479" s="1318"/>
      <c r="L479" s="1319"/>
      <c r="M479" s="1318" t="s">
        <v>2714</v>
      </c>
      <c r="N479" s="1320"/>
      <c r="O479" s="1320"/>
      <c r="P479" s="1320"/>
      <c r="Q479" s="1320"/>
      <c r="R479" s="1320"/>
      <c r="S479" s="1320"/>
      <c r="T479" s="1319"/>
      <c r="U479" s="1315"/>
      <c r="V479" s="1316"/>
      <c r="W479" s="1316"/>
      <c r="X479" s="1316"/>
      <c r="Y479" s="1317"/>
      <c r="Z479" s="1321">
        <v>1</v>
      </c>
      <c r="AA479" s="1322"/>
      <c r="AB479" s="1323"/>
      <c r="AC479" s="1315">
        <v>5100</v>
      </c>
      <c r="AD479" s="1317"/>
      <c r="AE479" s="924">
        <v>1</v>
      </c>
      <c r="AF479" s="1315">
        <v>5100</v>
      </c>
      <c r="AG479" s="1316"/>
      <c r="AH479" s="1316"/>
      <c r="AI479" s="1317"/>
    </row>
    <row r="480" spans="1:35" ht="14.25" customHeight="1">
      <c r="A480" s="428"/>
      <c r="B480" s="928">
        <v>472</v>
      </c>
      <c r="C480" s="1016" t="s">
        <v>2690</v>
      </c>
      <c r="D480" s="1017"/>
      <c r="E480" s="1017"/>
      <c r="F480" s="1017"/>
      <c r="G480" s="1017"/>
      <c r="H480" s="1017"/>
      <c r="I480" s="1017"/>
      <c r="J480" s="1018"/>
      <c r="K480" s="1318"/>
      <c r="L480" s="1319"/>
      <c r="M480" s="1318" t="s">
        <v>2715</v>
      </c>
      <c r="N480" s="1320"/>
      <c r="O480" s="1320"/>
      <c r="P480" s="1320"/>
      <c r="Q480" s="1320"/>
      <c r="R480" s="1320"/>
      <c r="S480" s="1320"/>
      <c r="T480" s="1319"/>
      <c r="U480" s="1315"/>
      <c r="V480" s="1316"/>
      <c r="W480" s="1316"/>
      <c r="X480" s="1316"/>
      <c r="Y480" s="1317"/>
      <c r="Z480" s="1321">
        <v>1</v>
      </c>
      <c r="AA480" s="1322"/>
      <c r="AB480" s="1323"/>
      <c r="AC480" s="1315">
        <v>5100</v>
      </c>
      <c r="AD480" s="1317"/>
      <c r="AE480" s="924">
        <v>1</v>
      </c>
      <c r="AF480" s="1315">
        <v>5100</v>
      </c>
      <c r="AG480" s="1316"/>
      <c r="AH480" s="1316"/>
      <c r="AI480" s="1317"/>
    </row>
    <row r="481" spans="1:35" ht="14.25" customHeight="1">
      <c r="A481" s="428"/>
      <c r="B481" s="928">
        <v>473</v>
      </c>
      <c r="C481" s="1016" t="s">
        <v>2690</v>
      </c>
      <c r="D481" s="1017"/>
      <c r="E481" s="1017"/>
      <c r="F481" s="1017"/>
      <c r="G481" s="1017"/>
      <c r="H481" s="1017"/>
      <c r="I481" s="1017"/>
      <c r="J481" s="1018"/>
      <c r="K481" s="1318"/>
      <c r="L481" s="1319"/>
      <c r="M481" s="1318" t="s">
        <v>2716</v>
      </c>
      <c r="N481" s="1320"/>
      <c r="O481" s="1320"/>
      <c r="P481" s="1320"/>
      <c r="Q481" s="1320"/>
      <c r="R481" s="1320"/>
      <c r="S481" s="1320"/>
      <c r="T481" s="1319"/>
      <c r="U481" s="1315"/>
      <c r="V481" s="1316"/>
      <c r="W481" s="1316"/>
      <c r="X481" s="1316"/>
      <c r="Y481" s="1317"/>
      <c r="Z481" s="1321">
        <v>1</v>
      </c>
      <c r="AA481" s="1322"/>
      <c r="AB481" s="1323"/>
      <c r="AC481" s="1315">
        <v>5100</v>
      </c>
      <c r="AD481" s="1317"/>
      <c r="AE481" s="924">
        <v>1</v>
      </c>
      <c r="AF481" s="1315">
        <v>5100</v>
      </c>
      <c r="AG481" s="1316"/>
      <c r="AH481" s="1316"/>
      <c r="AI481" s="1317"/>
    </row>
    <row r="482" spans="1:35" ht="14.25" customHeight="1">
      <c r="A482" s="428"/>
      <c r="B482" s="928">
        <v>474</v>
      </c>
      <c r="C482" s="1016" t="s">
        <v>2690</v>
      </c>
      <c r="D482" s="1017"/>
      <c r="E482" s="1017"/>
      <c r="F482" s="1017"/>
      <c r="G482" s="1017"/>
      <c r="H482" s="1017"/>
      <c r="I482" s="1017"/>
      <c r="J482" s="1018"/>
      <c r="K482" s="1318"/>
      <c r="L482" s="1319"/>
      <c r="M482" s="1318" t="s">
        <v>2717</v>
      </c>
      <c r="N482" s="1320"/>
      <c r="O482" s="1320"/>
      <c r="P482" s="1320"/>
      <c r="Q482" s="1320"/>
      <c r="R482" s="1320"/>
      <c r="S482" s="1320"/>
      <c r="T482" s="1319"/>
      <c r="U482" s="1315"/>
      <c r="V482" s="1316"/>
      <c r="W482" s="1316"/>
      <c r="X482" s="1316"/>
      <c r="Y482" s="1317"/>
      <c r="Z482" s="1321">
        <v>1</v>
      </c>
      <c r="AA482" s="1322"/>
      <c r="AB482" s="1323"/>
      <c r="AC482" s="1315">
        <v>5100</v>
      </c>
      <c r="AD482" s="1317"/>
      <c r="AE482" s="924">
        <v>1</v>
      </c>
      <c r="AF482" s="1315">
        <v>5100</v>
      </c>
      <c r="AG482" s="1316"/>
      <c r="AH482" s="1316"/>
      <c r="AI482" s="1317"/>
    </row>
    <row r="483" spans="1:35" ht="14.25" customHeight="1">
      <c r="A483" s="428"/>
      <c r="B483" s="928">
        <v>475</v>
      </c>
      <c r="C483" s="1016" t="s">
        <v>2690</v>
      </c>
      <c r="D483" s="1017"/>
      <c r="E483" s="1017"/>
      <c r="F483" s="1017"/>
      <c r="G483" s="1017"/>
      <c r="H483" s="1017"/>
      <c r="I483" s="1017"/>
      <c r="J483" s="1018"/>
      <c r="K483" s="1318"/>
      <c r="L483" s="1319"/>
      <c r="M483" s="1318" t="s">
        <v>2718</v>
      </c>
      <c r="N483" s="1320"/>
      <c r="O483" s="1320"/>
      <c r="P483" s="1320"/>
      <c r="Q483" s="1320"/>
      <c r="R483" s="1320"/>
      <c r="S483" s="1320"/>
      <c r="T483" s="1319"/>
      <c r="U483" s="1315"/>
      <c r="V483" s="1316"/>
      <c r="W483" s="1316"/>
      <c r="X483" s="1316"/>
      <c r="Y483" s="1317"/>
      <c r="Z483" s="1321">
        <v>1</v>
      </c>
      <c r="AA483" s="1322"/>
      <c r="AB483" s="1323"/>
      <c r="AC483" s="1315">
        <v>5100</v>
      </c>
      <c r="AD483" s="1317"/>
      <c r="AE483" s="924">
        <v>1</v>
      </c>
      <c r="AF483" s="1315">
        <v>5100</v>
      </c>
      <c r="AG483" s="1316"/>
      <c r="AH483" s="1316"/>
      <c r="AI483" s="1317"/>
    </row>
    <row r="484" spans="1:35" ht="14.25" customHeight="1">
      <c r="A484" s="428"/>
      <c r="B484" s="928">
        <v>476</v>
      </c>
      <c r="C484" s="1016" t="s">
        <v>2690</v>
      </c>
      <c r="D484" s="1017"/>
      <c r="E484" s="1017"/>
      <c r="F484" s="1017"/>
      <c r="G484" s="1017"/>
      <c r="H484" s="1017"/>
      <c r="I484" s="1017"/>
      <c r="J484" s="1018"/>
      <c r="K484" s="1318"/>
      <c r="L484" s="1319"/>
      <c r="M484" s="1318" t="s">
        <v>2719</v>
      </c>
      <c r="N484" s="1320"/>
      <c r="O484" s="1320"/>
      <c r="P484" s="1320"/>
      <c r="Q484" s="1320"/>
      <c r="R484" s="1320"/>
      <c r="S484" s="1320"/>
      <c r="T484" s="1319"/>
      <c r="U484" s="1315"/>
      <c r="V484" s="1316"/>
      <c r="W484" s="1316"/>
      <c r="X484" s="1316"/>
      <c r="Y484" s="1317"/>
      <c r="Z484" s="1321">
        <v>1</v>
      </c>
      <c r="AA484" s="1322"/>
      <c r="AB484" s="1323"/>
      <c r="AC484" s="1315">
        <v>5100</v>
      </c>
      <c r="AD484" s="1317"/>
      <c r="AE484" s="924">
        <v>1</v>
      </c>
      <c r="AF484" s="1315">
        <v>5100</v>
      </c>
      <c r="AG484" s="1316"/>
      <c r="AH484" s="1316"/>
      <c r="AI484" s="1317"/>
    </row>
    <row r="485" spans="1:35" ht="14.25" customHeight="1">
      <c r="A485" s="428"/>
      <c r="B485" s="928">
        <v>477</v>
      </c>
      <c r="C485" s="1016" t="s">
        <v>2690</v>
      </c>
      <c r="D485" s="1017"/>
      <c r="E485" s="1017"/>
      <c r="F485" s="1017"/>
      <c r="G485" s="1017"/>
      <c r="H485" s="1017"/>
      <c r="I485" s="1017"/>
      <c r="J485" s="1018"/>
      <c r="K485" s="1318"/>
      <c r="L485" s="1319"/>
      <c r="M485" s="1318" t="s">
        <v>2720</v>
      </c>
      <c r="N485" s="1320"/>
      <c r="O485" s="1320"/>
      <c r="P485" s="1320"/>
      <c r="Q485" s="1320"/>
      <c r="R485" s="1320"/>
      <c r="S485" s="1320"/>
      <c r="T485" s="1319"/>
      <c r="U485" s="1315"/>
      <c r="V485" s="1316"/>
      <c r="W485" s="1316"/>
      <c r="X485" s="1316"/>
      <c r="Y485" s="1317"/>
      <c r="Z485" s="1321">
        <v>1</v>
      </c>
      <c r="AA485" s="1322"/>
      <c r="AB485" s="1323"/>
      <c r="AC485" s="1315">
        <v>5100</v>
      </c>
      <c r="AD485" s="1317"/>
      <c r="AE485" s="924">
        <v>1</v>
      </c>
      <c r="AF485" s="1315">
        <v>5100</v>
      </c>
      <c r="AG485" s="1316"/>
      <c r="AH485" s="1316"/>
      <c r="AI485" s="1317"/>
    </row>
    <row r="486" spans="1:35" ht="14.25" customHeight="1">
      <c r="A486" s="428"/>
      <c r="B486" s="928">
        <v>478</v>
      </c>
      <c r="C486" s="1016" t="s">
        <v>2690</v>
      </c>
      <c r="D486" s="1017"/>
      <c r="E486" s="1017"/>
      <c r="F486" s="1017"/>
      <c r="G486" s="1017"/>
      <c r="H486" s="1017"/>
      <c r="I486" s="1017"/>
      <c r="J486" s="1018"/>
      <c r="K486" s="1318"/>
      <c r="L486" s="1319"/>
      <c r="M486" s="1318" t="s">
        <v>2721</v>
      </c>
      <c r="N486" s="1320"/>
      <c r="O486" s="1320"/>
      <c r="P486" s="1320"/>
      <c r="Q486" s="1320"/>
      <c r="R486" s="1320"/>
      <c r="S486" s="1320"/>
      <c r="T486" s="1319"/>
      <c r="U486" s="1315"/>
      <c r="V486" s="1316"/>
      <c r="W486" s="1316"/>
      <c r="X486" s="1316"/>
      <c r="Y486" s="1317"/>
      <c r="Z486" s="1321">
        <v>1</v>
      </c>
      <c r="AA486" s="1322"/>
      <c r="AB486" s="1323"/>
      <c r="AC486" s="1315">
        <v>5100</v>
      </c>
      <c r="AD486" s="1317"/>
      <c r="AE486" s="924">
        <v>1</v>
      </c>
      <c r="AF486" s="1315">
        <v>5100</v>
      </c>
      <c r="AG486" s="1316"/>
      <c r="AH486" s="1316"/>
      <c r="AI486" s="1317"/>
    </row>
    <row r="487" spans="1:35" ht="14.25" customHeight="1">
      <c r="A487" s="428"/>
      <c r="B487" s="928">
        <v>479</v>
      </c>
      <c r="C487" s="1016" t="s">
        <v>2690</v>
      </c>
      <c r="D487" s="1017"/>
      <c r="E487" s="1017"/>
      <c r="F487" s="1017"/>
      <c r="G487" s="1017"/>
      <c r="H487" s="1017"/>
      <c r="I487" s="1017"/>
      <c r="J487" s="1018"/>
      <c r="K487" s="1318"/>
      <c r="L487" s="1319"/>
      <c r="M487" s="1318" t="s">
        <v>2722</v>
      </c>
      <c r="N487" s="1320"/>
      <c r="O487" s="1320"/>
      <c r="P487" s="1320"/>
      <c r="Q487" s="1320"/>
      <c r="R487" s="1320"/>
      <c r="S487" s="1320"/>
      <c r="T487" s="1319"/>
      <c r="U487" s="1315"/>
      <c r="V487" s="1316"/>
      <c r="W487" s="1316"/>
      <c r="X487" s="1316"/>
      <c r="Y487" s="1317"/>
      <c r="Z487" s="1321">
        <v>1</v>
      </c>
      <c r="AA487" s="1322"/>
      <c r="AB487" s="1323"/>
      <c r="AC487" s="1315">
        <v>5100</v>
      </c>
      <c r="AD487" s="1317"/>
      <c r="AE487" s="924">
        <v>1</v>
      </c>
      <c r="AF487" s="1315">
        <v>5100</v>
      </c>
      <c r="AG487" s="1316"/>
      <c r="AH487" s="1316"/>
      <c r="AI487" s="1317"/>
    </row>
    <row r="488" spans="1:35" ht="14.25" customHeight="1">
      <c r="A488" s="428"/>
      <c r="B488" s="928">
        <v>480</v>
      </c>
      <c r="C488" s="1016" t="s">
        <v>2690</v>
      </c>
      <c r="D488" s="1017"/>
      <c r="E488" s="1017"/>
      <c r="F488" s="1017"/>
      <c r="G488" s="1017"/>
      <c r="H488" s="1017"/>
      <c r="I488" s="1017"/>
      <c r="J488" s="1018"/>
      <c r="K488" s="1318"/>
      <c r="L488" s="1319"/>
      <c r="M488" s="1318" t="s">
        <v>2723</v>
      </c>
      <c r="N488" s="1320"/>
      <c r="O488" s="1320"/>
      <c r="P488" s="1320"/>
      <c r="Q488" s="1320"/>
      <c r="R488" s="1320"/>
      <c r="S488" s="1320"/>
      <c r="T488" s="1319"/>
      <c r="U488" s="1315"/>
      <c r="V488" s="1316"/>
      <c r="W488" s="1316"/>
      <c r="X488" s="1316"/>
      <c r="Y488" s="1317"/>
      <c r="Z488" s="1321">
        <v>1</v>
      </c>
      <c r="AA488" s="1322"/>
      <c r="AB488" s="1323"/>
      <c r="AC488" s="1315">
        <v>5100</v>
      </c>
      <c r="AD488" s="1317"/>
      <c r="AE488" s="924">
        <v>1</v>
      </c>
      <c r="AF488" s="1315">
        <v>5100</v>
      </c>
      <c r="AG488" s="1316"/>
      <c r="AH488" s="1316"/>
      <c r="AI488" s="1317"/>
    </row>
    <row r="489" spans="1:35" ht="15" customHeight="1">
      <c r="A489" s="428"/>
      <c r="B489" s="928">
        <v>481</v>
      </c>
      <c r="C489" s="1016" t="s">
        <v>2690</v>
      </c>
      <c r="D489" s="1017"/>
      <c r="E489" s="1017"/>
      <c r="F489" s="1017"/>
      <c r="G489" s="1017"/>
      <c r="H489" s="1017"/>
      <c r="I489" s="1017"/>
      <c r="J489" s="1018"/>
      <c r="K489" s="1318"/>
      <c r="L489" s="1319"/>
      <c r="M489" s="1318" t="s">
        <v>2724</v>
      </c>
      <c r="N489" s="1320"/>
      <c r="O489" s="1320"/>
      <c r="P489" s="1320"/>
      <c r="Q489" s="1320"/>
      <c r="R489" s="1320"/>
      <c r="S489" s="1320"/>
      <c r="T489" s="1319"/>
      <c r="U489" s="1315"/>
      <c r="V489" s="1316"/>
      <c r="W489" s="1316"/>
      <c r="X489" s="1316"/>
      <c r="Y489" s="1317"/>
      <c r="Z489" s="1321">
        <v>1</v>
      </c>
      <c r="AA489" s="1322"/>
      <c r="AB489" s="1323"/>
      <c r="AC489" s="1315">
        <v>5100</v>
      </c>
      <c r="AD489" s="1317"/>
      <c r="AE489" s="924">
        <v>1</v>
      </c>
      <c r="AF489" s="1315">
        <v>5100</v>
      </c>
      <c r="AG489" s="1316"/>
      <c r="AH489" s="1316"/>
      <c r="AI489" s="1317"/>
    </row>
    <row r="490" spans="1:35" ht="14.25" customHeight="1">
      <c r="A490" s="428"/>
      <c r="B490" s="928">
        <v>482</v>
      </c>
      <c r="C490" s="1016" t="s">
        <v>2690</v>
      </c>
      <c r="D490" s="1017"/>
      <c r="E490" s="1017"/>
      <c r="F490" s="1017"/>
      <c r="G490" s="1017"/>
      <c r="H490" s="1017"/>
      <c r="I490" s="1017"/>
      <c r="J490" s="1018"/>
      <c r="K490" s="1318"/>
      <c r="L490" s="1319"/>
      <c r="M490" s="1318" t="s">
        <v>2725</v>
      </c>
      <c r="N490" s="1320"/>
      <c r="O490" s="1320"/>
      <c r="P490" s="1320"/>
      <c r="Q490" s="1320"/>
      <c r="R490" s="1320"/>
      <c r="S490" s="1320"/>
      <c r="T490" s="1319"/>
      <c r="U490" s="1315"/>
      <c r="V490" s="1316"/>
      <c r="W490" s="1316"/>
      <c r="X490" s="1316"/>
      <c r="Y490" s="1317"/>
      <c r="Z490" s="1321">
        <v>1</v>
      </c>
      <c r="AA490" s="1322"/>
      <c r="AB490" s="1323"/>
      <c r="AC490" s="1315">
        <v>5100</v>
      </c>
      <c r="AD490" s="1317"/>
      <c r="AE490" s="924">
        <v>1</v>
      </c>
      <c r="AF490" s="1315">
        <v>5100</v>
      </c>
      <c r="AG490" s="1316"/>
      <c r="AH490" s="1316"/>
      <c r="AI490" s="1317"/>
    </row>
    <row r="491" spans="1:35" ht="14.25" customHeight="1">
      <c r="A491" s="428"/>
      <c r="B491" s="928">
        <v>483</v>
      </c>
      <c r="C491" s="1016" t="s">
        <v>2690</v>
      </c>
      <c r="D491" s="1017"/>
      <c r="E491" s="1017"/>
      <c r="F491" s="1017"/>
      <c r="G491" s="1017"/>
      <c r="H491" s="1017"/>
      <c r="I491" s="1017"/>
      <c r="J491" s="1018"/>
      <c r="K491" s="1318"/>
      <c r="L491" s="1319"/>
      <c r="M491" s="1318" t="s">
        <v>2726</v>
      </c>
      <c r="N491" s="1320"/>
      <c r="O491" s="1320"/>
      <c r="P491" s="1320"/>
      <c r="Q491" s="1320"/>
      <c r="R491" s="1320"/>
      <c r="S491" s="1320"/>
      <c r="T491" s="1319"/>
      <c r="U491" s="1315"/>
      <c r="V491" s="1316"/>
      <c r="W491" s="1316"/>
      <c r="X491" s="1316"/>
      <c r="Y491" s="1317"/>
      <c r="Z491" s="1321">
        <v>1</v>
      </c>
      <c r="AA491" s="1322"/>
      <c r="AB491" s="1323"/>
      <c r="AC491" s="1315">
        <v>5100</v>
      </c>
      <c r="AD491" s="1317"/>
      <c r="AE491" s="924">
        <v>1</v>
      </c>
      <c r="AF491" s="1315">
        <v>5100</v>
      </c>
      <c r="AG491" s="1316"/>
      <c r="AH491" s="1316"/>
      <c r="AI491" s="1317"/>
    </row>
    <row r="492" spans="1:35" ht="14.25" customHeight="1">
      <c r="A492" s="428"/>
      <c r="B492" s="928">
        <v>484</v>
      </c>
      <c r="C492" s="1016" t="s">
        <v>2690</v>
      </c>
      <c r="D492" s="1017"/>
      <c r="E492" s="1017"/>
      <c r="F492" s="1017"/>
      <c r="G492" s="1017"/>
      <c r="H492" s="1017"/>
      <c r="I492" s="1017"/>
      <c r="J492" s="1018"/>
      <c r="K492" s="1318"/>
      <c r="L492" s="1319"/>
      <c r="M492" s="1318" t="s">
        <v>2727</v>
      </c>
      <c r="N492" s="1320"/>
      <c r="O492" s="1320"/>
      <c r="P492" s="1320"/>
      <c r="Q492" s="1320"/>
      <c r="R492" s="1320"/>
      <c r="S492" s="1320"/>
      <c r="T492" s="1319"/>
      <c r="U492" s="1315"/>
      <c r="V492" s="1316"/>
      <c r="W492" s="1316"/>
      <c r="X492" s="1316"/>
      <c r="Y492" s="1317"/>
      <c r="Z492" s="1321">
        <v>1</v>
      </c>
      <c r="AA492" s="1322"/>
      <c r="AB492" s="1323"/>
      <c r="AC492" s="1315">
        <v>5100</v>
      </c>
      <c r="AD492" s="1317"/>
      <c r="AE492" s="924">
        <v>1</v>
      </c>
      <c r="AF492" s="1315">
        <v>5100</v>
      </c>
      <c r="AG492" s="1316"/>
      <c r="AH492" s="1316"/>
      <c r="AI492" s="1317"/>
    </row>
    <row r="493" spans="1:35" ht="14.25" customHeight="1">
      <c r="A493" s="428"/>
      <c r="B493" s="928">
        <v>485</v>
      </c>
      <c r="C493" s="1016" t="s">
        <v>2690</v>
      </c>
      <c r="D493" s="1017"/>
      <c r="E493" s="1017"/>
      <c r="F493" s="1017"/>
      <c r="G493" s="1017"/>
      <c r="H493" s="1017"/>
      <c r="I493" s="1017"/>
      <c r="J493" s="1018"/>
      <c r="K493" s="1318"/>
      <c r="L493" s="1319"/>
      <c r="M493" s="1318" t="s">
        <v>2728</v>
      </c>
      <c r="N493" s="1320"/>
      <c r="O493" s="1320"/>
      <c r="P493" s="1320"/>
      <c r="Q493" s="1320"/>
      <c r="R493" s="1320"/>
      <c r="S493" s="1320"/>
      <c r="T493" s="1319"/>
      <c r="U493" s="1315"/>
      <c r="V493" s="1316"/>
      <c r="W493" s="1316"/>
      <c r="X493" s="1316"/>
      <c r="Y493" s="1317"/>
      <c r="Z493" s="1321">
        <v>1</v>
      </c>
      <c r="AA493" s="1322"/>
      <c r="AB493" s="1323"/>
      <c r="AC493" s="1315">
        <v>5100</v>
      </c>
      <c r="AD493" s="1317"/>
      <c r="AE493" s="924">
        <v>1</v>
      </c>
      <c r="AF493" s="1315">
        <v>5100</v>
      </c>
      <c r="AG493" s="1316"/>
      <c r="AH493" s="1316"/>
      <c r="AI493" s="1317"/>
    </row>
    <row r="494" spans="1:35" ht="14.25" customHeight="1">
      <c r="A494" s="428"/>
      <c r="B494" s="928">
        <v>486</v>
      </c>
      <c r="C494" s="1016" t="s">
        <v>709</v>
      </c>
      <c r="D494" s="1017"/>
      <c r="E494" s="1017"/>
      <c r="F494" s="1017"/>
      <c r="G494" s="1017"/>
      <c r="H494" s="1017"/>
      <c r="I494" s="1017"/>
      <c r="J494" s="1018"/>
      <c r="K494" s="1318" t="s">
        <v>2205</v>
      </c>
      <c r="L494" s="1319"/>
      <c r="M494" s="1318" t="s">
        <v>2729</v>
      </c>
      <c r="N494" s="1320"/>
      <c r="O494" s="1320"/>
      <c r="P494" s="1320"/>
      <c r="Q494" s="1320"/>
      <c r="R494" s="1320"/>
      <c r="S494" s="1320"/>
      <c r="T494" s="1319"/>
      <c r="U494" s="1315"/>
      <c r="V494" s="1316"/>
      <c r="W494" s="1316"/>
      <c r="X494" s="1316"/>
      <c r="Y494" s="1317"/>
      <c r="Z494" s="1321">
        <v>1</v>
      </c>
      <c r="AA494" s="1322"/>
      <c r="AB494" s="1323"/>
      <c r="AC494" s="1315">
        <v>73</v>
      </c>
      <c r="AD494" s="1317"/>
      <c r="AE494" s="924">
        <v>1</v>
      </c>
      <c r="AF494" s="1315">
        <v>73</v>
      </c>
      <c r="AG494" s="1316"/>
      <c r="AH494" s="1316"/>
      <c r="AI494" s="1317"/>
    </row>
    <row r="495" spans="1:35" ht="14.25" customHeight="1">
      <c r="A495" s="428"/>
      <c r="B495" s="928">
        <v>487</v>
      </c>
      <c r="C495" s="1016" t="s">
        <v>2730</v>
      </c>
      <c r="D495" s="1017"/>
      <c r="E495" s="1017"/>
      <c r="F495" s="1017"/>
      <c r="G495" s="1017"/>
      <c r="H495" s="1017"/>
      <c r="I495" s="1017"/>
      <c r="J495" s="1018"/>
      <c r="K495" s="1318" t="s">
        <v>2234</v>
      </c>
      <c r="L495" s="1319"/>
      <c r="M495" s="1318" t="s">
        <v>2731</v>
      </c>
      <c r="N495" s="1320"/>
      <c r="O495" s="1320"/>
      <c r="P495" s="1320"/>
      <c r="Q495" s="1320"/>
      <c r="R495" s="1320"/>
      <c r="S495" s="1320"/>
      <c r="T495" s="1319"/>
      <c r="U495" s="1315"/>
      <c r="V495" s="1316"/>
      <c r="W495" s="1316"/>
      <c r="X495" s="1316"/>
      <c r="Y495" s="1317"/>
      <c r="Z495" s="1321">
        <v>1</v>
      </c>
      <c r="AA495" s="1322"/>
      <c r="AB495" s="1323"/>
      <c r="AC495" s="1315">
        <v>23800</v>
      </c>
      <c r="AD495" s="1317"/>
      <c r="AE495" s="924">
        <v>1</v>
      </c>
      <c r="AF495" s="1315">
        <v>23800</v>
      </c>
      <c r="AG495" s="1316"/>
      <c r="AH495" s="1316"/>
      <c r="AI495" s="1317"/>
    </row>
    <row r="496" spans="1:35" ht="14.25" customHeight="1">
      <c r="A496" s="428"/>
      <c r="B496" s="928">
        <v>488</v>
      </c>
      <c r="C496" s="1016" t="s">
        <v>2730</v>
      </c>
      <c r="D496" s="1017"/>
      <c r="E496" s="1017"/>
      <c r="F496" s="1017"/>
      <c r="G496" s="1017"/>
      <c r="H496" s="1017"/>
      <c r="I496" s="1017"/>
      <c r="J496" s="1018"/>
      <c r="K496" s="1318" t="s">
        <v>2234</v>
      </c>
      <c r="L496" s="1319"/>
      <c r="M496" s="1318" t="s">
        <v>2732</v>
      </c>
      <c r="N496" s="1320"/>
      <c r="O496" s="1320"/>
      <c r="P496" s="1320"/>
      <c r="Q496" s="1320"/>
      <c r="R496" s="1320"/>
      <c r="S496" s="1320"/>
      <c r="T496" s="1319"/>
      <c r="U496" s="1315"/>
      <c r="V496" s="1316"/>
      <c r="W496" s="1316"/>
      <c r="X496" s="1316"/>
      <c r="Y496" s="1317"/>
      <c r="Z496" s="1321">
        <v>1</v>
      </c>
      <c r="AA496" s="1322"/>
      <c r="AB496" s="1323"/>
      <c r="AC496" s="1315">
        <v>23800</v>
      </c>
      <c r="AD496" s="1317"/>
      <c r="AE496" s="924">
        <v>1</v>
      </c>
      <c r="AF496" s="1315">
        <v>23800</v>
      </c>
      <c r="AG496" s="1316"/>
      <c r="AH496" s="1316"/>
      <c r="AI496" s="1317"/>
    </row>
    <row r="497" spans="1:35" ht="14.25" customHeight="1">
      <c r="A497" s="428"/>
      <c r="B497" s="928">
        <v>489</v>
      </c>
      <c r="C497" s="1016" t="s">
        <v>2730</v>
      </c>
      <c r="D497" s="1017"/>
      <c r="E497" s="1017"/>
      <c r="F497" s="1017"/>
      <c r="G497" s="1017"/>
      <c r="H497" s="1017"/>
      <c r="I497" s="1017"/>
      <c r="J497" s="1018"/>
      <c r="K497" s="1318" t="s">
        <v>2234</v>
      </c>
      <c r="L497" s="1319"/>
      <c r="M497" s="1318" t="s">
        <v>2733</v>
      </c>
      <c r="N497" s="1320"/>
      <c r="O497" s="1320"/>
      <c r="P497" s="1320"/>
      <c r="Q497" s="1320"/>
      <c r="R497" s="1320"/>
      <c r="S497" s="1320"/>
      <c r="T497" s="1319"/>
      <c r="U497" s="1315"/>
      <c r="V497" s="1316"/>
      <c r="W497" s="1316"/>
      <c r="X497" s="1316"/>
      <c r="Y497" s="1317"/>
      <c r="Z497" s="1321">
        <v>1</v>
      </c>
      <c r="AA497" s="1322"/>
      <c r="AB497" s="1323"/>
      <c r="AC497" s="1315">
        <v>23800</v>
      </c>
      <c r="AD497" s="1317"/>
      <c r="AE497" s="924">
        <v>1</v>
      </c>
      <c r="AF497" s="1315">
        <v>23800</v>
      </c>
      <c r="AG497" s="1316"/>
      <c r="AH497" s="1316"/>
      <c r="AI497" s="1317"/>
    </row>
    <row r="498" spans="1:35" ht="14.25" customHeight="1">
      <c r="A498" s="428"/>
      <c r="B498" s="928">
        <v>490</v>
      </c>
      <c r="C498" s="1016" t="s">
        <v>2730</v>
      </c>
      <c r="D498" s="1017"/>
      <c r="E498" s="1017"/>
      <c r="F498" s="1017"/>
      <c r="G498" s="1017"/>
      <c r="H498" s="1017"/>
      <c r="I498" s="1017"/>
      <c r="J498" s="1018"/>
      <c r="K498" s="1318" t="s">
        <v>2234</v>
      </c>
      <c r="L498" s="1319"/>
      <c r="M498" s="1318" t="s">
        <v>2734</v>
      </c>
      <c r="N498" s="1320"/>
      <c r="O498" s="1320"/>
      <c r="P498" s="1320"/>
      <c r="Q498" s="1320"/>
      <c r="R498" s="1320"/>
      <c r="S498" s="1320"/>
      <c r="T498" s="1319"/>
      <c r="U498" s="1315"/>
      <c r="V498" s="1316"/>
      <c r="W498" s="1316"/>
      <c r="X498" s="1316"/>
      <c r="Y498" s="1317"/>
      <c r="Z498" s="1321">
        <v>1</v>
      </c>
      <c r="AA498" s="1322"/>
      <c r="AB498" s="1323"/>
      <c r="AC498" s="1315">
        <v>23800</v>
      </c>
      <c r="AD498" s="1317"/>
      <c r="AE498" s="924">
        <v>1</v>
      </c>
      <c r="AF498" s="1315">
        <v>23800</v>
      </c>
      <c r="AG498" s="1316"/>
      <c r="AH498" s="1316"/>
      <c r="AI498" s="1317"/>
    </row>
    <row r="499" spans="1:35" ht="15" customHeight="1">
      <c r="A499" s="428"/>
      <c r="B499" s="928">
        <v>491</v>
      </c>
      <c r="C499" s="1016" t="s">
        <v>2730</v>
      </c>
      <c r="D499" s="1017"/>
      <c r="E499" s="1017"/>
      <c r="F499" s="1017"/>
      <c r="G499" s="1017"/>
      <c r="H499" s="1017"/>
      <c r="I499" s="1017"/>
      <c r="J499" s="1018"/>
      <c r="K499" s="1318" t="s">
        <v>2234</v>
      </c>
      <c r="L499" s="1319"/>
      <c r="M499" s="1318" t="s">
        <v>2735</v>
      </c>
      <c r="N499" s="1320"/>
      <c r="O499" s="1320"/>
      <c r="P499" s="1320"/>
      <c r="Q499" s="1320"/>
      <c r="R499" s="1320"/>
      <c r="S499" s="1320"/>
      <c r="T499" s="1319"/>
      <c r="U499" s="1315"/>
      <c r="V499" s="1316"/>
      <c r="W499" s="1316"/>
      <c r="X499" s="1316"/>
      <c r="Y499" s="1317"/>
      <c r="Z499" s="1321">
        <v>1</v>
      </c>
      <c r="AA499" s="1322"/>
      <c r="AB499" s="1323"/>
      <c r="AC499" s="1315">
        <v>23800</v>
      </c>
      <c r="AD499" s="1317"/>
      <c r="AE499" s="924">
        <v>1</v>
      </c>
      <c r="AF499" s="1315">
        <v>23800</v>
      </c>
      <c r="AG499" s="1316"/>
      <c r="AH499" s="1316"/>
      <c r="AI499" s="1317"/>
    </row>
    <row r="500" spans="1:35" ht="14.25" customHeight="1">
      <c r="A500" s="428"/>
      <c r="B500" s="928">
        <v>492</v>
      </c>
      <c r="C500" s="1016" t="s">
        <v>2730</v>
      </c>
      <c r="D500" s="1017"/>
      <c r="E500" s="1017"/>
      <c r="F500" s="1017"/>
      <c r="G500" s="1017"/>
      <c r="H500" s="1017"/>
      <c r="I500" s="1017"/>
      <c r="J500" s="1018"/>
      <c r="K500" s="1318" t="s">
        <v>2234</v>
      </c>
      <c r="L500" s="1319"/>
      <c r="M500" s="1318" t="s">
        <v>2736</v>
      </c>
      <c r="N500" s="1320"/>
      <c r="O500" s="1320"/>
      <c r="P500" s="1320"/>
      <c r="Q500" s="1320"/>
      <c r="R500" s="1320"/>
      <c r="S500" s="1320"/>
      <c r="T500" s="1319"/>
      <c r="U500" s="1315"/>
      <c r="V500" s="1316"/>
      <c r="W500" s="1316"/>
      <c r="X500" s="1316"/>
      <c r="Y500" s="1317"/>
      <c r="Z500" s="1321">
        <v>1</v>
      </c>
      <c r="AA500" s="1322"/>
      <c r="AB500" s="1323"/>
      <c r="AC500" s="1315">
        <v>23800</v>
      </c>
      <c r="AD500" s="1317"/>
      <c r="AE500" s="924">
        <v>1</v>
      </c>
      <c r="AF500" s="1315">
        <v>23800</v>
      </c>
      <c r="AG500" s="1316"/>
      <c r="AH500" s="1316"/>
      <c r="AI500" s="1317"/>
    </row>
    <row r="501" spans="1:35" ht="14.25" customHeight="1">
      <c r="A501" s="428"/>
      <c r="B501" s="928">
        <v>493</v>
      </c>
      <c r="C501" s="1016" t="s">
        <v>2730</v>
      </c>
      <c r="D501" s="1017"/>
      <c r="E501" s="1017"/>
      <c r="F501" s="1017"/>
      <c r="G501" s="1017"/>
      <c r="H501" s="1017"/>
      <c r="I501" s="1017"/>
      <c r="J501" s="1018"/>
      <c r="K501" s="1318" t="s">
        <v>2234</v>
      </c>
      <c r="L501" s="1319"/>
      <c r="M501" s="1318" t="s">
        <v>2737</v>
      </c>
      <c r="N501" s="1320"/>
      <c r="O501" s="1320"/>
      <c r="P501" s="1320"/>
      <c r="Q501" s="1320"/>
      <c r="R501" s="1320"/>
      <c r="S501" s="1320"/>
      <c r="T501" s="1319"/>
      <c r="U501" s="1315"/>
      <c r="V501" s="1316"/>
      <c r="W501" s="1316"/>
      <c r="X501" s="1316"/>
      <c r="Y501" s="1317"/>
      <c r="Z501" s="1321">
        <v>1</v>
      </c>
      <c r="AA501" s="1322"/>
      <c r="AB501" s="1323"/>
      <c r="AC501" s="1315">
        <v>23800</v>
      </c>
      <c r="AD501" s="1317"/>
      <c r="AE501" s="924">
        <v>1</v>
      </c>
      <c r="AF501" s="1315">
        <v>23800</v>
      </c>
      <c r="AG501" s="1316"/>
      <c r="AH501" s="1316"/>
      <c r="AI501" s="1317"/>
    </row>
    <row r="502" spans="1:35" ht="14.25" customHeight="1">
      <c r="A502" s="428"/>
      <c r="B502" s="928">
        <v>494</v>
      </c>
      <c r="C502" s="1016" t="s">
        <v>2730</v>
      </c>
      <c r="D502" s="1017"/>
      <c r="E502" s="1017"/>
      <c r="F502" s="1017"/>
      <c r="G502" s="1017"/>
      <c r="H502" s="1017"/>
      <c r="I502" s="1017"/>
      <c r="J502" s="1018"/>
      <c r="K502" s="1318" t="s">
        <v>2234</v>
      </c>
      <c r="L502" s="1319"/>
      <c r="M502" s="1318" t="s">
        <v>2738</v>
      </c>
      <c r="N502" s="1320"/>
      <c r="O502" s="1320"/>
      <c r="P502" s="1320"/>
      <c r="Q502" s="1320"/>
      <c r="R502" s="1320"/>
      <c r="S502" s="1320"/>
      <c r="T502" s="1319"/>
      <c r="U502" s="1315"/>
      <c r="V502" s="1316"/>
      <c r="W502" s="1316"/>
      <c r="X502" s="1316"/>
      <c r="Y502" s="1317"/>
      <c r="Z502" s="1321">
        <v>1</v>
      </c>
      <c r="AA502" s="1322"/>
      <c r="AB502" s="1323"/>
      <c r="AC502" s="1315">
        <v>23800</v>
      </c>
      <c r="AD502" s="1317"/>
      <c r="AE502" s="924">
        <v>1</v>
      </c>
      <c r="AF502" s="1315">
        <v>23800</v>
      </c>
      <c r="AG502" s="1316"/>
      <c r="AH502" s="1316"/>
      <c r="AI502" s="1317"/>
    </row>
    <row r="503" spans="1:35" ht="14.25" customHeight="1">
      <c r="A503" s="428"/>
      <c r="B503" s="928">
        <v>495</v>
      </c>
      <c r="C503" s="1016" t="s">
        <v>2730</v>
      </c>
      <c r="D503" s="1017"/>
      <c r="E503" s="1017"/>
      <c r="F503" s="1017"/>
      <c r="G503" s="1017"/>
      <c r="H503" s="1017"/>
      <c r="I503" s="1017"/>
      <c r="J503" s="1018"/>
      <c r="K503" s="1318" t="s">
        <v>2234</v>
      </c>
      <c r="L503" s="1319"/>
      <c r="M503" s="1318" t="s">
        <v>2739</v>
      </c>
      <c r="N503" s="1320"/>
      <c r="O503" s="1320"/>
      <c r="P503" s="1320"/>
      <c r="Q503" s="1320"/>
      <c r="R503" s="1320"/>
      <c r="S503" s="1320"/>
      <c r="T503" s="1319"/>
      <c r="U503" s="1315"/>
      <c r="V503" s="1316"/>
      <c r="W503" s="1316"/>
      <c r="X503" s="1316"/>
      <c r="Y503" s="1317"/>
      <c r="Z503" s="1321">
        <v>1</v>
      </c>
      <c r="AA503" s="1322"/>
      <c r="AB503" s="1323"/>
      <c r="AC503" s="1315">
        <v>23800</v>
      </c>
      <c r="AD503" s="1317"/>
      <c r="AE503" s="924">
        <v>1</v>
      </c>
      <c r="AF503" s="1315">
        <v>23800</v>
      </c>
      <c r="AG503" s="1316"/>
      <c r="AH503" s="1316"/>
      <c r="AI503" s="1317"/>
    </row>
    <row r="504" spans="1:35" ht="14.25" customHeight="1">
      <c r="A504" s="428"/>
      <c r="B504" s="928">
        <v>496</v>
      </c>
      <c r="C504" s="1016" t="s">
        <v>2730</v>
      </c>
      <c r="D504" s="1017"/>
      <c r="E504" s="1017"/>
      <c r="F504" s="1017"/>
      <c r="G504" s="1017"/>
      <c r="H504" s="1017"/>
      <c r="I504" s="1017"/>
      <c r="J504" s="1018"/>
      <c r="K504" s="1318" t="s">
        <v>2234</v>
      </c>
      <c r="L504" s="1319"/>
      <c r="M504" s="1318" t="s">
        <v>2740</v>
      </c>
      <c r="N504" s="1320"/>
      <c r="O504" s="1320"/>
      <c r="P504" s="1320"/>
      <c r="Q504" s="1320"/>
      <c r="R504" s="1320"/>
      <c r="S504" s="1320"/>
      <c r="T504" s="1319"/>
      <c r="U504" s="1315"/>
      <c r="V504" s="1316"/>
      <c r="W504" s="1316"/>
      <c r="X504" s="1316"/>
      <c r="Y504" s="1317"/>
      <c r="Z504" s="1321">
        <v>1</v>
      </c>
      <c r="AA504" s="1322"/>
      <c r="AB504" s="1323"/>
      <c r="AC504" s="1315">
        <v>23800</v>
      </c>
      <c r="AD504" s="1317"/>
      <c r="AE504" s="924">
        <v>1</v>
      </c>
      <c r="AF504" s="1315">
        <v>23800</v>
      </c>
      <c r="AG504" s="1316"/>
      <c r="AH504" s="1316"/>
      <c r="AI504" s="1317"/>
    </row>
    <row r="505" spans="1:35" ht="14.25" customHeight="1">
      <c r="A505" s="428"/>
      <c r="B505" s="928">
        <v>497</v>
      </c>
      <c r="C505" s="1016" t="s">
        <v>2730</v>
      </c>
      <c r="D505" s="1017"/>
      <c r="E505" s="1017"/>
      <c r="F505" s="1017"/>
      <c r="G505" s="1017"/>
      <c r="H505" s="1017"/>
      <c r="I505" s="1017"/>
      <c r="J505" s="1018"/>
      <c r="K505" s="1318" t="s">
        <v>2234</v>
      </c>
      <c r="L505" s="1319"/>
      <c r="M505" s="1318" t="s">
        <v>2741</v>
      </c>
      <c r="N505" s="1320"/>
      <c r="O505" s="1320"/>
      <c r="P505" s="1320"/>
      <c r="Q505" s="1320"/>
      <c r="R505" s="1320"/>
      <c r="S505" s="1320"/>
      <c r="T505" s="1319"/>
      <c r="U505" s="1315"/>
      <c r="V505" s="1316"/>
      <c r="W505" s="1316"/>
      <c r="X505" s="1316"/>
      <c r="Y505" s="1317"/>
      <c r="Z505" s="1321">
        <v>1</v>
      </c>
      <c r="AA505" s="1322"/>
      <c r="AB505" s="1323"/>
      <c r="AC505" s="1315">
        <v>23800</v>
      </c>
      <c r="AD505" s="1317"/>
      <c r="AE505" s="924">
        <v>1</v>
      </c>
      <c r="AF505" s="1315">
        <v>23800</v>
      </c>
      <c r="AG505" s="1316"/>
      <c r="AH505" s="1316"/>
      <c r="AI505" s="1317"/>
    </row>
    <row r="506" spans="1:35" ht="14.25" customHeight="1">
      <c r="A506" s="428"/>
      <c r="B506" s="928">
        <v>498</v>
      </c>
      <c r="C506" s="1016" t="s">
        <v>348</v>
      </c>
      <c r="D506" s="1017"/>
      <c r="E506" s="1017"/>
      <c r="F506" s="1017"/>
      <c r="G506" s="1017"/>
      <c r="H506" s="1017"/>
      <c r="I506" s="1017"/>
      <c r="J506" s="1018"/>
      <c r="K506" s="1318" t="s">
        <v>2234</v>
      </c>
      <c r="L506" s="1319"/>
      <c r="M506" s="1318" t="s">
        <v>2742</v>
      </c>
      <c r="N506" s="1320"/>
      <c r="O506" s="1320"/>
      <c r="P506" s="1320"/>
      <c r="Q506" s="1320"/>
      <c r="R506" s="1320"/>
      <c r="S506" s="1320"/>
      <c r="T506" s="1319"/>
      <c r="U506" s="1315"/>
      <c r="V506" s="1316"/>
      <c r="W506" s="1316"/>
      <c r="X506" s="1316"/>
      <c r="Y506" s="1317"/>
      <c r="Z506" s="1321">
        <v>1</v>
      </c>
      <c r="AA506" s="1322"/>
      <c r="AB506" s="1323"/>
      <c r="AC506" s="1315">
        <v>45000</v>
      </c>
      <c r="AD506" s="1317"/>
      <c r="AE506" s="924">
        <v>1</v>
      </c>
      <c r="AF506" s="1315">
        <v>45000</v>
      </c>
      <c r="AG506" s="1316"/>
      <c r="AH506" s="1316"/>
      <c r="AI506" s="1317"/>
    </row>
    <row r="507" spans="1:35" ht="14.25" customHeight="1">
      <c r="A507" s="428"/>
      <c r="B507" s="928">
        <v>499</v>
      </c>
      <c r="C507" s="1016" t="s">
        <v>2743</v>
      </c>
      <c r="D507" s="1017"/>
      <c r="E507" s="1017"/>
      <c r="F507" s="1017"/>
      <c r="G507" s="1017"/>
      <c r="H507" s="1017"/>
      <c r="I507" s="1017"/>
      <c r="J507" s="1018"/>
      <c r="K507" s="1318" t="s">
        <v>2234</v>
      </c>
      <c r="L507" s="1319"/>
      <c r="M507" s="1318" t="s">
        <v>2744</v>
      </c>
      <c r="N507" s="1320"/>
      <c r="O507" s="1320"/>
      <c r="P507" s="1320"/>
      <c r="Q507" s="1320"/>
      <c r="R507" s="1320"/>
      <c r="S507" s="1320"/>
      <c r="T507" s="1319"/>
      <c r="U507" s="1315"/>
      <c r="V507" s="1316"/>
      <c r="W507" s="1316"/>
      <c r="X507" s="1316"/>
      <c r="Y507" s="1317"/>
      <c r="Z507" s="1321">
        <v>1</v>
      </c>
      <c r="AA507" s="1322"/>
      <c r="AB507" s="1323"/>
      <c r="AC507" s="1315">
        <v>196250</v>
      </c>
      <c r="AD507" s="1317"/>
      <c r="AE507" s="924">
        <v>1</v>
      </c>
      <c r="AF507" s="1315">
        <v>196250</v>
      </c>
      <c r="AG507" s="1316"/>
      <c r="AH507" s="1316"/>
      <c r="AI507" s="1317"/>
    </row>
    <row r="508" spans="1:35" ht="14.25" customHeight="1">
      <c r="A508" s="428"/>
      <c r="B508" s="928">
        <v>500</v>
      </c>
      <c r="C508" s="1016" t="s">
        <v>2194</v>
      </c>
      <c r="D508" s="1017"/>
      <c r="E508" s="1017"/>
      <c r="F508" s="1017"/>
      <c r="G508" s="1017"/>
      <c r="H508" s="1017"/>
      <c r="I508" s="1017"/>
      <c r="J508" s="1018"/>
      <c r="K508" s="1318"/>
      <c r="L508" s="1319"/>
      <c r="M508" s="1318" t="s">
        <v>2745</v>
      </c>
      <c r="N508" s="1320"/>
      <c r="O508" s="1320"/>
      <c r="P508" s="1320"/>
      <c r="Q508" s="1320"/>
      <c r="R508" s="1320"/>
      <c r="S508" s="1320"/>
      <c r="T508" s="1319"/>
      <c r="U508" s="1315"/>
      <c r="V508" s="1316"/>
      <c r="W508" s="1316"/>
      <c r="X508" s="1316"/>
      <c r="Y508" s="1317"/>
      <c r="Z508" s="1321">
        <v>1</v>
      </c>
      <c r="AA508" s="1322"/>
      <c r="AB508" s="1323"/>
      <c r="AC508" s="1315">
        <v>25200</v>
      </c>
      <c r="AD508" s="1317"/>
      <c r="AE508" s="924">
        <v>1</v>
      </c>
      <c r="AF508" s="1315">
        <v>25200</v>
      </c>
      <c r="AG508" s="1316"/>
      <c r="AH508" s="1316"/>
      <c r="AI508" s="1317"/>
    </row>
    <row r="509" spans="1:35" ht="14.25" customHeight="1">
      <c r="A509" s="428"/>
      <c r="B509" s="928">
        <v>501</v>
      </c>
      <c r="C509" s="1016" t="s">
        <v>2068</v>
      </c>
      <c r="D509" s="1017"/>
      <c r="E509" s="1017"/>
      <c r="F509" s="1017"/>
      <c r="G509" s="1017"/>
      <c r="H509" s="1017"/>
      <c r="I509" s="1017"/>
      <c r="J509" s="1018"/>
      <c r="K509" s="1318"/>
      <c r="L509" s="1319"/>
      <c r="M509" s="1318" t="s">
        <v>2746</v>
      </c>
      <c r="N509" s="1320"/>
      <c r="O509" s="1320"/>
      <c r="P509" s="1320"/>
      <c r="Q509" s="1320"/>
      <c r="R509" s="1320"/>
      <c r="S509" s="1320"/>
      <c r="T509" s="1319"/>
      <c r="U509" s="1315"/>
      <c r="V509" s="1316"/>
      <c r="W509" s="1316"/>
      <c r="X509" s="1316"/>
      <c r="Y509" s="1317"/>
      <c r="Z509" s="1321">
        <v>1</v>
      </c>
      <c r="AA509" s="1322"/>
      <c r="AB509" s="1323"/>
      <c r="AC509" s="1315">
        <v>8400</v>
      </c>
      <c r="AD509" s="1317"/>
      <c r="AE509" s="924">
        <v>1</v>
      </c>
      <c r="AF509" s="1315">
        <v>8400</v>
      </c>
      <c r="AG509" s="1316"/>
      <c r="AH509" s="1316"/>
      <c r="AI509" s="1317"/>
    </row>
    <row r="510" spans="1:35" ht="15" customHeight="1">
      <c r="A510" s="428"/>
      <c r="B510" s="928">
        <v>502</v>
      </c>
      <c r="C510" s="1016" t="s">
        <v>2068</v>
      </c>
      <c r="D510" s="1017"/>
      <c r="E510" s="1017"/>
      <c r="F510" s="1017"/>
      <c r="G510" s="1017"/>
      <c r="H510" s="1017"/>
      <c r="I510" s="1017"/>
      <c r="J510" s="1018"/>
      <c r="K510" s="1318"/>
      <c r="L510" s="1319"/>
      <c r="M510" s="1318" t="s">
        <v>2747</v>
      </c>
      <c r="N510" s="1320"/>
      <c r="O510" s="1320"/>
      <c r="P510" s="1320"/>
      <c r="Q510" s="1320"/>
      <c r="R510" s="1320"/>
      <c r="S510" s="1320"/>
      <c r="T510" s="1319"/>
      <c r="U510" s="1315"/>
      <c r="V510" s="1316"/>
      <c r="W510" s="1316"/>
      <c r="X510" s="1316"/>
      <c r="Y510" s="1317"/>
      <c r="Z510" s="1321">
        <v>1</v>
      </c>
      <c r="AA510" s="1322"/>
      <c r="AB510" s="1323"/>
      <c r="AC510" s="1315">
        <v>8400</v>
      </c>
      <c r="AD510" s="1317"/>
      <c r="AE510" s="924">
        <v>1</v>
      </c>
      <c r="AF510" s="1315">
        <v>8400</v>
      </c>
      <c r="AG510" s="1316"/>
      <c r="AH510" s="1316"/>
      <c r="AI510" s="1317"/>
    </row>
    <row r="511" spans="1:35" ht="14.25" customHeight="1">
      <c r="A511" s="428"/>
      <c r="B511" s="928">
        <v>503</v>
      </c>
      <c r="C511" s="1016" t="s">
        <v>2535</v>
      </c>
      <c r="D511" s="1017"/>
      <c r="E511" s="1017"/>
      <c r="F511" s="1017"/>
      <c r="G511" s="1017"/>
      <c r="H511" s="1017"/>
      <c r="I511" s="1017"/>
      <c r="J511" s="1018"/>
      <c r="K511" s="1318"/>
      <c r="L511" s="1319"/>
      <c r="M511" s="1318" t="s">
        <v>2748</v>
      </c>
      <c r="N511" s="1320"/>
      <c r="O511" s="1320"/>
      <c r="P511" s="1320"/>
      <c r="Q511" s="1320"/>
      <c r="R511" s="1320"/>
      <c r="S511" s="1320"/>
      <c r="T511" s="1319"/>
      <c r="U511" s="1315"/>
      <c r="V511" s="1316"/>
      <c r="W511" s="1316"/>
      <c r="X511" s="1316"/>
      <c r="Y511" s="1317"/>
      <c r="Z511" s="1321">
        <v>1</v>
      </c>
      <c r="AA511" s="1322"/>
      <c r="AB511" s="1323"/>
      <c r="AC511" s="1315">
        <v>34800</v>
      </c>
      <c r="AD511" s="1317"/>
      <c r="AE511" s="924">
        <v>1</v>
      </c>
      <c r="AF511" s="1315">
        <v>34800</v>
      </c>
      <c r="AG511" s="1316"/>
      <c r="AH511" s="1316"/>
      <c r="AI511" s="1317"/>
    </row>
    <row r="512" spans="1:35" ht="14.25" customHeight="1">
      <c r="A512" s="428"/>
      <c r="B512" s="928">
        <v>504</v>
      </c>
      <c r="C512" s="1016" t="s">
        <v>2537</v>
      </c>
      <c r="D512" s="1017"/>
      <c r="E512" s="1017"/>
      <c r="F512" s="1017"/>
      <c r="G512" s="1017"/>
      <c r="H512" s="1017"/>
      <c r="I512" s="1017"/>
      <c r="J512" s="1018"/>
      <c r="K512" s="1318" t="s">
        <v>2390</v>
      </c>
      <c r="L512" s="1319"/>
      <c r="M512" s="1318" t="s">
        <v>2749</v>
      </c>
      <c r="N512" s="1320"/>
      <c r="O512" s="1320"/>
      <c r="P512" s="1320"/>
      <c r="Q512" s="1320"/>
      <c r="R512" s="1320"/>
      <c r="S512" s="1320"/>
      <c r="T512" s="1319"/>
      <c r="U512" s="1315"/>
      <c r="V512" s="1316"/>
      <c r="W512" s="1316"/>
      <c r="X512" s="1316"/>
      <c r="Y512" s="1317"/>
      <c r="Z512" s="1321">
        <v>1</v>
      </c>
      <c r="AA512" s="1322"/>
      <c r="AB512" s="1323"/>
      <c r="AC512" s="1315">
        <v>84000</v>
      </c>
      <c r="AD512" s="1317"/>
      <c r="AE512" s="924">
        <v>1</v>
      </c>
      <c r="AF512" s="1315">
        <v>84000</v>
      </c>
      <c r="AG512" s="1316"/>
      <c r="AH512" s="1316"/>
      <c r="AI512" s="1317"/>
    </row>
    <row r="513" spans="1:35" ht="14.25" customHeight="1">
      <c r="A513" s="428"/>
      <c r="B513" s="928">
        <v>505</v>
      </c>
      <c r="C513" s="1016" t="s">
        <v>2537</v>
      </c>
      <c r="D513" s="1017"/>
      <c r="E513" s="1017"/>
      <c r="F513" s="1017"/>
      <c r="G513" s="1017"/>
      <c r="H513" s="1017"/>
      <c r="I513" s="1017"/>
      <c r="J513" s="1018"/>
      <c r="K513" s="1318" t="s">
        <v>2390</v>
      </c>
      <c r="L513" s="1319"/>
      <c r="M513" s="1318" t="s">
        <v>2750</v>
      </c>
      <c r="N513" s="1320"/>
      <c r="O513" s="1320"/>
      <c r="P513" s="1320"/>
      <c r="Q513" s="1320"/>
      <c r="R513" s="1320"/>
      <c r="S513" s="1320"/>
      <c r="T513" s="1319"/>
      <c r="U513" s="1315"/>
      <c r="V513" s="1316"/>
      <c r="W513" s="1316"/>
      <c r="X513" s="1316"/>
      <c r="Y513" s="1317"/>
      <c r="Z513" s="1321">
        <v>1</v>
      </c>
      <c r="AA513" s="1322"/>
      <c r="AB513" s="1323"/>
      <c r="AC513" s="1315">
        <v>84000</v>
      </c>
      <c r="AD513" s="1317"/>
      <c r="AE513" s="924">
        <v>1</v>
      </c>
      <c r="AF513" s="1315">
        <v>84000</v>
      </c>
      <c r="AG513" s="1316"/>
      <c r="AH513" s="1316"/>
      <c r="AI513" s="1317"/>
    </row>
    <row r="514" spans="1:35" ht="14.25" customHeight="1">
      <c r="A514" s="428"/>
      <c r="B514" s="928">
        <v>506</v>
      </c>
      <c r="C514" s="1016" t="s">
        <v>2537</v>
      </c>
      <c r="D514" s="1017"/>
      <c r="E514" s="1017"/>
      <c r="F514" s="1017"/>
      <c r="G514" s="1017"/>
      <c r="H514" s="1017"/>
      <c r="I514" s="1017"/>
      <c r="J514" s="1018"/>
      <c r="K514" s="1318" t="s">
        <v>2390</v>
      </c>
      <c r="L514" s="1319"/>
      <c r="M514" s="1318" t="s">
        <v>2751</v>
      </c>
      <c r="N514" s="1320"/>
      <c r="O514" s="1320"/>
      <c r="P514" s="1320"/>
      <c r="Q514" s="1320"/>
      <c r="R514" s="1320"/>
      <c r="S514" s="1320"/>
      <c r="T514" s="1319"/>
      <c r="U514" s="1315"/>
      <c r="V514" s="1316"/>
      <c r="W514" s="1316"/>
      <c r="X514" s="1316"/>
      <c r="Y514" s="1317"/>
      <c r="Z514" s="1321">
        <v>1</v>
      </c>
      <c r="AA514" s="1322"/>
      <c r="AB514" s="1323"/>
      <c r="AC514" s="1315">
        <v>84000</v>
      </c>
      <c r="AD514" s="1317"/>
      <c r="AE514" s="924">
        <v>1</v>
      </c>
      <c r="AF514" s="1315">
        <v>84000</v>
      </c>
      <c r="AG514" s="1316"/>
      <c r="AH514" s="1316"/>
      <c r="AI514" s="1317"/>
    </row>
    <row r="515" spans="1:35" ht="14.25" customHeight="1">
      <c r="A515" s="428"/>
      <c r="B515" s="928">
        <v>507</v>
      </c>
      <c r="C515" s="1016" t="s">
        <v>2537</v>
      </c>
      <c r="D515" s="1017"/>
      <c r="E515" s="1017"/>
      <c r="F515" s="1017"/>
      <c r="G515" s="1017"/>
      <c r="H515" s="1017"/>
      <c r="I515" s="1017"/>
      <c r="J515" s="1018"/>
      <c r="K515" s="1318" t="s">
        <v>2390</v>
      </c>
      <c r="L515" s="1319"/>
      <c r="M515" s="1318" t="s">
        <v>2752</v>
      </c>
      <c r="N515" s="1320"/>
      <c r="O515" s="1320"/>
      <c r="P515" s="1320"/>
      <c r="Q515" s="1320"/>
      <c r="R515" s="1320"/>
      <c r="S515" s="1320"/>
      <c r="T515" s="1319"/>
      <c r="U515" s="1315"/>
      <c r="V515" s="1316"/>
      <c r="W515" s="1316"/>
      <c r="X515" s="1316"/>
      <c r="Y515" s="1317"/>
      <c r="Z515" s="1321">
        <v>1</v>
      </c>
      <c r="AA515" s="1322"/>
      <c r="AB515" s="1323"/>
      <c r="AC515" s="1315">
        <v>84000</v>
      </c>
      <c r="AD515" s="1317"/>
      <c r="AE515" s="924">
        <v>1</v>
      </c>
      <c r="AF515" s="1315">
        <v>84000</v>
      </c>
      <c r="AG515" s="1316"/>
      <c r="AH515" s="1316"/>
      <c r="AI515" s="1317"/>
    </row>
    <row r="516" spans="1:35" ht="14.25" customHeight="1">
      <c r="A516" s="428"/>
      <c r="B516" s="928">
        <v>508</v>
      </c>
      <c r="C516" s="1016" t="s">
        <v>2537</v>
      </c>
      <c r="D516" s="1017"/>
      <c r="E516" s="1017"/>
      <c r="F516" s="1017"/>
      <c r="G516" s="1017"/>
      <c r="H516" s="1017"/>
      <c r="I516" s="1017"/>
      <c r="J516" s="1018"/>
      <c r="K516" s="1318" t="s">
        <v>2390</v>
      </c>
      <c r="L516" s="1319"/>
      <c r="M516" s="1318" t="s">
        <v>2753</v>
      </c>
      <c r="N516" s="1320"/>
      <c r="O516" s="1320"/>
      <c r="P516" s="1320"/>
      <c r="Q516" s="1320"/>
      <c r="R516" s="1320"/>
      <c r="S516" s="1320"/>
      <c r="T516" s="1319"/>
      <c r="U516" s="1315"/>
      <c r="V516" s="1316"/>
      <c r="W516" s="1316"/>
      <c r="X516" s="1316"/>
      <c r="Y516" s="1317"/>
      <c r="Z516" s="1321">
        <v>1</v>
      </c>
      <c r="AA516" s="1322"/>
      <c r="AB516" s="1323"/>
      <c r="AC516" s="1315">
        <v>84000</v>
      </c>
      <c r="AD516" s="1317"/>
      <c r="AE516" s="924">
        <v>1</v>
      </c>
      <c r="AF516" s="1315">
        <v>84000</v>
      </c>
      <c r="AG516" s="1316"/>
      <c r="AH516" s="1316"/>
      <c r="AI516" s="1317"/>
    </row>
    <row r="517" spans="1:35" ht="14.25" customHeight="1">
      <c r="A517" s="428"/>
      <c r="B517" s="928">
        <v>509</v>
      </c>
      <c r="C517" s="1016" t="s">
        <v>2537</v>
      </c>
      <c r="D517" s="1017"/>
      <c r="E517" s="1017"/>
      <c r="F517" s="1017"/>
      <c r="G517" s="1017"/>
      <c r="H517" s="1017"/>
      <c r="I517" s="1017"/>
      <c r="J517" s="1018"/>
      <c r="K517" s="1318" t="s">
        <v>2390</v>
      </c>
      <c r="L517" s="1319"/>
      <c r="M517" s="1318" t="s">
        <v>2754</v>
      </c>
      <c r="N517" s="1320"/>
      <c r="O517" s="1320"/>
      <c r="P517" s="1320"/>
      <c r="Q517" s="1320"/>
      <c r="R517" s="1320"/>
      <c r="S517" s="1320"/>
      <c r="T517" s="1319"/>
      <c r="U517" s="1315"/>
      <c r="V517" s="1316"/>
      <c r="W517" s="1316"/>
      <c r="X517" s="1316"/>
      <c r="Y517" s="1317"/>
      <c r="Z517" s="1321">
        <v>1</v>
      </c>
      <c r="AA517" s="1322"/>
      <c r="AB517" s="1323"/>
      <c r="AC517" s="1315">
        <v>84000</v>
      </c>
      <c r="AD517" s="1317"/>
      <c r="AE517" s="924">
        <v>1</v>
      </c>
      <c r="AF517" s="1315">
        <v>84000</v>
      </c>
      <c r="AG517" s="1316"/>
      <c r="AH517" s="1316"/>
      <c r="AI517" s="1317"/>
    </row>
    <row r="518" spans="1:35" ht="14.25" customHeight="1">
      <c r="A518" s="428"/>
      <c r="B518" s="928">
        <v>510</v>
      </c>
      <c r="C518" s="1016" t="s">
        <v>2537</v>
      </c>
      <c r="D518" s="1017"/>
      <c r="E518" s="1017"/>
      <c r="F518" s="1017"/>
      <c r="G518" s="1017"/>
      <c r="H518" s="1017"/>
      <c r="I518" s="1017"/>
      <c r="J518" s="1018"/>
      <c r="K518" s="1318" t="s">
        <v>2390</v>
      </c>
      <c r="L518" s="1319"/>
      <c r="M518" s="1318" t="s">
        <v>2755</v>
      </c>
      <c r="N518" s="1320"/>
      <c r="O518" s="1320"/>
      <c r="P518" s="1320"/>
      <c r="Q518" s="1320"/>
      <c r="R518" s="1320"/>
      <c r="S518" s="1320"/>
      <c r="T518" s="1319"/>
      <c r="U518" s="1315"/>
      <c r="V518" s="1316"/>
      <c r="W518" s="1316"/>
      <c r="X518" s="1316"/>
      <c r="Y518" s="1317"/>
      <c r="Z518" s="1321">
        <v>1</v>
      </c>
      <c r="AA518" s="1322"/>
      <c r="AB518" s="1323"/>
      <c r="AC518" s="1315">
        <v>84000</v>
      </c>
      <c r="AD518" s="1317"/>
      <c r="AE518" s="924">
        <v>1</v>
      </c>
      <c r="AF518" s="1315">
        <v>84000</v>
      </c>
      <c r="AG518" s="1316"/>
      <c r="AH518" s="1316"/>
      <c r="AI518" s="1317"/>
    </row>
    <row r="519" spans="1:35" ht="14.25" customHeight="1">
      <c r="A519" s="428"/>
      <c r="B519" s="928">
        <v>511</v>
      </c>
      <c r="C519" s="1016" t="s">
        <v>2537</v>
      </c>
      <c r="D519" s="1017"/>
      <c r="E519" s="1017"/>
      <c r="F519" s="1017"/>
      <c r="G519" s="1017"/>
      <c r="H519" s="1017"/>
      <c r="I519" s="1017"/>
      <c r="J519" s="1018"/>
      <c r="K519" s="1318" t="s">
        <v>2390</v>
      </c>
      <c r="L519" s="1319"/>
      <c r="M519" s="1318" t="s">
        <v>2756</v>
      </c>
      <c r="N519" s="1320"/>
      <c r="O519" s="1320"/>
      <c r="P519" s="1320"/>
      <c r="Q519" s="1320"/>
      <c r="R519" s="1320"/>
      <c r="S519" s="1320"/>
      <c r="T519" s="1319"/>
      <c r="U519" s="1315"/>
      <c r="V519" s="1316"/>
      <c r="W519" s="1316"/>
      <c r="X519" s="1316"/>
      <c r="Y519" s="1317"/>
      <c r="Z519" s="1321">
        <v>1</v>
      </c>
      <c r="AA519" s="1322"/>
      <c r="AB519" s="1323"/>
      <c r="AC519" s="1315">
        <v>84000</v>
      </c>
      <c r="AD519" s="1317"/>
      <c r="AE519" s="924">
        <v>1</v>
      </c>
      <c r="AF519" s="1315">
        <v>84000</v>
      </c>
      <c r="AG519" s="1316"/>
      <c r="AH519" s="1316"/>
      <c r="AI519" s="1317"/>
    </row>
    <row r="520" spans="1:35" ht="14.25" customHeight="1">
      <c r="A520" s="428"/>
      <c r="B520" s="928">
        <v>512</v>
      </c>
      <c r="C520" s="1016" t="s">
        <v>2537</v>
      </c>
      <c r="D520" s="1017"/>
      <c r="E520" s="1017"/>
      <c r="F520" s="1017"/>
      <c r="G520" s="1017"/>
      <c r="H520" s="1017"/>
      <c r="I520" s="1017"/>
      <c r="J520" s="1018"/>
      <c r="K520" s="1318" t="s">
        <v>2390</v>
      </c>
      <c r="L520" s="1319"/>
      <c r="M520" s="1318" t="s">
        <v>2757</v>
      </c>
      <c r="N520" s="1320"/>
      <c r="O520" s="1320"/>
      <c r="P520" s="1320"/>
      <c r="Q520" s="1320"/>
      <c r="R520" s="1320"/>
      <c r="S520" s="1320"/>
      <c r="T520" s="1319"/>
      <c r="U520" s="1315"/>
      <c r="V520" s="1316"/>
      <c r="W520" s="1316"/>
      <c r="X520" s="1316"/>
      <c r="Y520" s="1317"/>
      <c r="Z520" s="1321">
        <v>1</v>
      </c>
      <c r="AA520" s="1322"/>
      <c r="AB520" s="1323"/>
      <c r="AC520" s="1315">
        <v>84000</v>
      </c>
      <c r="AD520" s="1317"/>
      <c r="AE520" s="924">
        <v>1</v>
      </c>
      <c r="AF520" s="1315">
        <v>84000</v>
      </c>
      <c r="AG520" s="1316"/>
      <c r="AH520" s="1316"/>
      <c r="AI520" s="1317"/>
    </row>
    <row r="521" spans="1:35" ht="15" customHeight="1">
      <c r="A521" s="428"/>
      <c r="B521" s="928">
        <v>513</v>
      </c>
      <c r="C521" s="1016" t="s">
        <v>2537</v>
      </c>
      <c r="D521" s="1017"/>
      <c r="E521" s="1017"/>
      <c r="F521" s="1017"/>
      <c r="G521" s="1017"/>
      <c r="H521" s="1017"/>
      <c r="I521" s="1017"/>
      <c r="J521" s="1018"/>
      <c r="K521" s="1318" t="s">
        <v>2390</v>
      </c>
      <c r="L521" s="1319"/>
      <c r="M521" s="1318" t="s">
        <v>2758</v>
      </c>
      <c r="N521" s="1320"/>
      <c r="O521" s="1320"/>
      <c r="P521" s="1320"/>
      <c r="Q521" s="1320"/>
      <c r="R521" s="1320"/>
      <c r="S521" s="1320"/>
      <c r="T521" s="1319"/>
      <c r="U521" s="1315"/>
      <c r="V521" s="1316"/>
      <c r="W521" s="1316"/>
      <c r="X521" s="1316"/>
      <c r="Y521" s="1317"/>
      <c r="Z521" s="1321">
        <v>1</v>
      </c>
      <c r="AA521" s="1322"/>
      <c r="AB521" s="1323"/>
      <c r="AC521" s="1315">
        <v>84000</v>
      </c>
      <c r="AD521" s="1317"/>
      <c r="AE521" s="924">
        <v>1</v>
      </c>
      <c r="AF521" s="1315">
        <v>84000</v>
      </c>
      <c r="AG521" s="1316"/>
      <c r="AH521" s="1316"/>
      <c r="AI521" s="1317"/>
    </row>
    <row r="522" spans="1:35" ht="14.25" customHeight="1">
      <c r="A522" s="428"/>
      <c r="B522" s="928">
        <v>514</v>
      </c>
      <c r="C522" s="1016" t="s">
        <v>2537</v>
      </c>
      <c r="D522" s="1017"/>
      <c r="E522" s="1017"/>
      <c r="F522" s="1017"/>
      <c r="G522" s="1017"/>
      <c r="H522" s="1017"/>
      <c r="I522" s="1017"/>
      <c r="J522" s="1018"/>
      <c r="K522" s="1318" t="s">
        <v>2390</v>
      </c>
      <c r="L522" s="1319"/>
      <c r="M522" s="1318" t="s">
        <v>2759</v>
      </c>
      <c r="N522" s="1320"/>
      <c r="O522" s="1320"/>
      <c r="P522" s="1320"/>
      <c r="Q522" s="1320"/>
      <c r="R522" s="1320"/>
      <c r="S522" s="1320"/>
      <c r="T522" s="1319"/>
      <c r="U522" s="1315"/>
      <c r="V522" s="1316"/>
      <c r="W522" s="1316"/>
      <c r="X522" s="1316"/>
      <c r="Y522" s="1317"/>
      <c r="Z522" s="1321">
        <v>1</v>
      </c>
      <c r="AA522" s="1322"/>
      <c r="AB522" s="1323"/>
      <c r="AC522" s="1315">
        <v>84000</v>
      </c>
      <c r="AD522" s="1317"/>
      <c r="AE522" s="924">
        <v>1</v>
      </c>
      <c r="AF522" s="1315">
        <v>84000</v>
      </c>
      <c r="AG522" s="1316"/>
      <c r="AH522" s="1316"/>
      <c r="AI522" s="1317"/>
    </row>
    <row r="523" spans="1:35" ht="14.25" customHeight="1">
      <c r="A523" s="428"/>
      <c r="B523" s="928">
        <v>515</v>
      </c>
      <c r="C523" s="1016" t="s">
        <v>2537</v>
      </c>
      <c r="D523" s="1017"/>
      <c r="E523" s="1017"/>
      <c r="F523" s="1017"/>
      <c r="G523" s="1017"/>
      <c r="H523" s="1017"/>
      <c r="I523" s="1017"/>
      <c r="J523" s="1018"/>
      <c r="K523" s="1318" t="s">
        <v>2390</v>
      </c>
      <c r="L523" s="1319"/>
      <c r="M523" s="1318" t="s">
        <v>2760</v>
      </c>
      <c r="N523" s="1320"/>
      <c r="O523" s="1320"/>
      <c r="P523" s="1320"/>
      <c r="Q523" s="1320"/>
      <c r="R523" s="1320"/>
      <c r="S523" s="1320"/>
      <c r="T523" s="1319"/>
      <c r="U523" s="1315"/>
      <c r="V523" s="1316"/>
      <c r="W523" s="1316"/>
      <c r="X523" s="1316"/>
      <c r="Y523" s="1317"/>
      <c r="Z523" s="1321">
        <v>1</v>
      </c>
      <c r="AA523" s="1322"/>
      <c r="AB523" s="1323"/>
      <c r="AC523" s="1315">
        <v>84000</v>
      </c>
      <c r="AD523" s="1317"/>
      <c r="AE523" s="924">
        <v>1</v>
      </c>
      <c r="AF523" s="1315">
        <v>84000</v>
      </c>
      <c r="AG523" s="1316"/>
      <c r="AH523" s="1316"/>
      <c r="AI523" s="1317"/>
    </row>
    <row r="524" spans="1:35" ht="14.25" customHeight="1">
      <c r="A524" s="428"/>
      <c r="B524" s="928">
        <v>516</v>
      </c>
      <c r="C524" s="1016" t="s">
        <v>2537</v>
      </c>
      <c r="D524" s="1017"/>
      <c r="E524" s="1017"/>
      <c r="F524" s="1017"/>
      <c r="G524" s="1017"/>
      <c r="H524" s="1017"/>
      <c r="I524" s="1017"/>
      <c r="J524" s="1018"/>
      <c r="K524" s="1318" t="s">
        <v>2390</v>
      </c>
      <c r="L524" s="1319"/>
      <c r="M524" s="1318" t="s">
        <v>2761</v>
      </c>
      <c r="N524" s="1320"/>
      <c r="O524" s="1320"/>
      <c r="P524" s="1320"/>
      <c r="Q524" s="1320"/>
      <c r="R524" s="1320"/>
      <c r="S524" s="1320"/>
      <c r="T524" s="1319"/>
      <c r="U524" s="1315"/>
      <c r="V524" s="1316"/>
      <c r="W524" s="1316"/>
      <c r="X524" s="1316"/>
      <c r="Y524" s="1317"/>
      <c r="Z524" s="1321">
        <v>1</v>
      </c>
      <c r="AA524" s="1322"/>
      <c r="AB524" s="1323"/>
      <c r="AC524" s="1315">
        <v>84000</v>
      </c>
      <c r="AD524" s="1317"/>
      <c r="AE524" s="924">
        <v>1</v>
      </c>
      <c r="AF524" s="1315">
        <v>84000</v>
      </c>
      <c r="AG524" s="1316"/>
      <c r="AH524" s="1316"/>
      <c r="AI524" s="1317"/>
    </row>
    <row r="525" spans="1:35" ht="14.25" customHeight="1">
      <c r="A525" s="428"/>
      <c r="B525" s="928">
        <v>517</v>
      </c>
      <c r="C525" s="1016" t="s">
        <v>2403</v>
      </c>
      <c r="D525" s="1017"/>
      <c r="E525" s="1017"/>
      <c r="F525" s="1017"/>
      <c r="G525" s="1017"/>
      <c r="H525" s="1017"/>
      <c r="I525" s="1017"/>
      <c r="J525" s="1018"/>
      <c r="K525" s="1318" t="s">
        <v>2390</v>
      </c>
      <c r="L525" s="1319"/>
      <c r="M525" s="1318" t="s">
        <v>2423</v>
      </c>
      <c r="N525" s="1320"/>
      <c r="O525" s="1320"/>
      <c r="P525" s="1320"/>
      <c r="Q525" s="1320"/>
      <c r="R525" s="1320"/>
      <c r="S525" s="1320"/>
      <c r="T525" s="1319"/>
      <c r="U525" s="1315"/>
      <c r="V525" s="1316"/>
      <c r="W525" s="1316"/>
      <c r="X525" s="1316"/>
      <c r="Y525" s="1317"/>
      <c r="Z525" s="1321">
        <v>1</v>
      </c>
      <c r="AA525" s="1322"/>
      <c r="AB525" s="1323"/>
      <c r="AC525" s="1315">
        <v>36738.46</v>
      </c>
      <c r="AD525" s="1317"/>
      <c r="AE525" s="924">
        <v>1</v>
      </c>
      <c r="AF525" s="1315">
        <v>36738.46</v>
      </c>
      <c r="AG525" s="1316"/>
      <c r="AH525" s="1316"/>
      <c r="AI525" s="1317"/>
    </row>
    <row r="526" spans="1:35" ht="14.25" customHeight="1">
      <c r="A526" s="428"/>
      <c r="B526" s="928">
        <v>518</v>
      </c>
      <c r="C526" s="1016" t="s">
        <v>2403</v>
      </c>
      <c r="D526" s="1017"/>
      <c r="E526" s="1017"/>
      <c r="F526" s="1017"/>
      <c r="G526" s="1017"/>
      <c r="H526" s="1017"/>
      <c r="I526" s="1017"/>
      <c r="J526" s="1018"/>
      <c r="K526" s="1318" t="s">
        <v>2390</v>
      </c>
      <c r="L526" s="1319"/>
      <c r="M526" s="1318" t="s">
        <v>2426</v>
      </c>
      <c r="N526" s="1320"/>
      <c r="O526" s="1320"/>
      <c r="P526" s="1320"/>
      <c r="Q526" s="1320"/>
      <c r="R526" s="1320"/>
      <c r="S526" s="1320"/>
      <c r="T526" s="1319"/>
      <c r="U526" s="1315"/>
      <c r="V526" s="1316"/>
      <c r="W526" s="1316"/>
      <c r="X526" s="1316"/>
      <c r="Y526" s="1317"/>
      <c r="Z526" s="1321">
        <v>1</v>
      </c>
      <c r="AA526" s="1322"/>
      <c r="AB526" s="1323"/>
      <c r="AC526" s="1315">
        <v>36738.46</v>
      </c>
      <c r="AD526" s="1317"/>
      <c r="AE526" s="924">
        <v>1</v>
      </c>
      <c r="AF526" s="1315">
        <v>36738.46</v>
      </c>
      <c r="AG526" s="1316"/>
      <c r="AH526" s="1316"/>
      <c r="AI526" s="1317"/>
    </row>
    <row r="527" spans="1:35" ht="14.25" customHeight="1">
      <c r="A527" s="428"/>
      <c r="B527" s="928">
        <v>519</v>
      </c>
      <c r="C527" s="1016" t="s">
        <v>2403</v>
      </c>
      <c r="D527" s="1017"/>
      <c r="E527" s="1017"/>
      <c r="F527" s="1017"/>
      <c r="G527" s="1017"/>
      <c r="H527" s="1017"/>
      <c r="I527" s="1017"/>
      <c r="J527" s="1018"/>
      <c r="K527" s="1318" t="s">
        <v>2390</v>
      </c>
      <c r="L527" s="1319"/>
      <c r="M527" s="1318" t="s">
        <v>2428</v>
      </c>
      <c r="N527" s="1320"/>
      <c r="O527" s="1320"/>
      <c r="P527" s="1320"/>
      <c r="Q527" s="1320"/>
      <c r="R527" s="1320"/>
      <c r="S527" s="1320"/>
      <c r="T527" s="1319"/>
      <c r="U527" s="1315"/>
      <c r="V527" s="1316"/>
      <c r="W527" s="1316"/>
      <c r="X527" s="1316"/>
      <c r="Y527" s="1317"/>
      <c r="Z527" s="1321">
        <v>1</v>
      </c>
      <c r="AA527" s="1322"/>
      <c r="AB527" s="1323"/>
      <c r="AC527" s="1315">
        <v>36738.46</v>
      </c>
      <c r="AD527" s="1317"/>
      <c r="AE527" s="924">
        <v>1</v>
      </c>
      <c r="AF527" s="1315">
        <v>36738.46</v>
      </c>
      <c r="AG527" s="1316"/>
      <c r="AH527" s="1316"/>
      <c r="AI527" s="1317"/>
    </row>
    <row r="528" spans="1:35" ht="14.25" customHeight="1">
      <c r="A528" s="428"/>
      <c r="B528" s="928">
        <v>520</v>
      </c>
      <c r="C528" s="1016" t="s">
        <v>2403</v>
      </c>
      <c r="D528" s="1017"/>
      <c r="E528" s="1017"/>
      <c r="F528" s="1017"/>
      <c r="G528" s="1017"/>
      <c r="H528" s="1017"/>
      <c r="I528" s="1017"/>
      <c r="J528" s="1018"/>
      <c r="K528" s="1318" t="s">
        <v>2390</v>
      </c>
      <c r="L528" s="1319"/>
      <c r="M528" s="1318" t="s">
        <v>2434</v>
      </c>
      <c r="N528" s="1320"/>
      <c r="O528" s="1320"/>
      <c r="P528" s="1320"/>
      <c r="Q528" s="1320"/>
      <c r="R528" s="1320"/>
      <c r="S528" s="1320"/>
      <c r="T528" s="1319"/>
      <c r="U528" s="1315"/>
      <c r="V528" s="1316"/>
      <c r="W528" s="1316"/>
      <c r="X528" s="1316"/>
      <c r="Y528" s="1317"/>
      <c r="Z528" s="1321">
        <v>1</v>
      </c>
      <c r="AA528" s="1322"/>
      <c r="AB528" s="1323"/>
      <c r="AC528" s="1315">
        <v>36738.46</v>
      </c>
      <c r="AD528" s="1317"/>
      <c r="AE528" s="924">
        <v>1</v>
      </c>
      <c r="AF528" s="1315">
        <v>36738.46</v>
      </c>
      <c r="AG528" s="1316"/>
      <c r="AH528" s="1316"/>
      <c r="AI528" s="1317"/>
    </row>
    <row r="529" spans="1:35" ht="14.25" customHeight="1">
      <c r="A529" s="428"/>
      <c r="B529" s="928">
        <v>521</v>
      </c>
      <c r="C529" s="1016" t="s">
        <v>2403</v>
      </c>
      <c r="D529" s="1017"/>
      <c r="E529" s="1017"/>
      <c r="F529" s="1017"/>
      <c r="G529" s="1017"/>
      <c r="H529" s="1017"/>
      <c r="I529" s="1017"/>
      <c r="J529" s="1018"/>
      <c r="K529" s="1318" t="s">
        <v>2390</v>
      </c>
      <c r="L529" s="1319"/>
      <c r="M529" s="1318" t="s">
        <v>2438</v>
      </c>
      <c r="N529" s="1320"/>
      <c r="O529" s="1320"/>
      <c r="P529" s="1320"/>
      <c r="Q529" s="1320"/>
      <c r="R529" s="1320"/>
      <c r="S529" s="1320"/>
      <c r="T529" s="1319"/>
      <c r="U529" s="1315"/>
      <c r="V529" s="1316"/>
      <c r="W529" s="1316"/>
      <c r="X529" s="1316"/>
      <c r="Y529" s="1317"/>
      <c r="Z529" s="1321">
        <v>1</v>
      </c>
      <c r="AA529" s="1322"/>
      <c r="AB529" s="1323"/>
      <c r="AC529" s="1315">
        <v>36738.46</v>
      </c>
      <c r="AD529" s="1317"/>
      <c r="AE529" s="924">
        <v>1</v>
      </c>
      <c r="AF529" s="1315">
        <v>36738.46</v>
      </c>
      <c r="AG529" s="1316"/>
      <c r="AH529" s="1316"/>
      <c r="AI529" s="1317"/>
    </row>
    <row r="530" spans="1:35" ht="14.25" customHeight="1">
      <c r="A530" s="428"/>
      <c r="B530" s="928">
        <v>522</v>
      </c>
      <c r="C530" s="1016" t="s">
        <v>2440</v>
      </c>
      <c r="D530" s="1017"/>
      <c r="E530" s="1017"/>
      <c r="F530" s="1017"/>
      <c r="G530" s="1017"/>
      <c r="H530" s="1017"/>
      <c r="I530" s="1017"/>
      <c r="J530" s="1018"/>
      <c r="K530" s="1318" t="s">
        <v>2390</v>
      </c>
      <c r="L530" s="1319"/>
      <c r="M530" s="1318" t="s">
        <v>2762</v>
      </c>
      <c r="N530" s="1320"/>
      <c r="O530" s="1320"/>
      <c r="P530" s="1320"/>
      <c r="Q530" s="1320"/>
      <c r="R530" s="1320"/>
      <c r="S530" s="1320"/>
      <c r="T530" s="1319"/>
      <c r="U530" s="1315"/>
      <c r="V530" s="1316"/>
      <c r="W530" s="1316"/>
      <c r="X530" s="1316"/>
      <c r="Y530" s="1317"/>
      <c r="Z530" s="1321">
        <v>1</v>
      </c>
      <c r="AA530" s="1322"/>
      <c r="AB530" s="1323"/>
      <c r="AC530" s="1315">
        <v>59400</v>
      </c>
      <c r="AD530" s="1317"/>
      <c r="AE530" s="924">
        <v>1</v>
      </c>
      <c r="AF530" s="1315">
        <v>59400</v>
      </c>
      <c r="AG530" s="1316"/>
      <c r="AH530" s="1316"/>
      <c r="AI530" s="1317"/>
    </row>
    <row r="531" spans="1:35" ht="15" customHeight="1">
      <c r="A531" s="428"/>
      <c r="B531" s="928">
        <v>523</v>
      </c>
      <c r="C531" s="1016" t="s">
        <v>2440</v>
      </c>
      <c r="D531" s="1017"/>
      <c r="E531" s="1017"/>
      <c r="F531" s="1017"/>
      <c r="G531" s="1017"/>
      <c r="H531" s="1017"/>
      <c r="I531" s="1017"/>
      <c r="J531" s="1018"/>
      <c r="K531" s="1318" t="s">
        <v>2390</v>
      </c>
      <c r="L531" s="1319"/>
      <c r="M531" s="1318" t="s">
        <v>2763</v>
      </c>
      <c r="N531" s="1320"/>
      <c r="O531" s="1320"/>
      <c r="P531" s="1320"/>
      <c r="Q531" s="1320"/>
      <c r="R531" s="1320"/>
      <c r="S531" s="1320"/>
      <c r="T531" s="1319"/>
      <c r="U531" s="1315"/>
      <c r="V531" s="1316"/>
      <c r="W531" s="1316"/>
      <c r="X531" s="1316"/>
      <c r="Y531" s="1317"/>
      <c r="Z531" s="1321">
        <v>1</v>
      </c>
      <c r="AA531" s="1322"/>
      <c r="AB531" s="1323"/>
      <c r="AC531" s="1315">
        <v>59400</v>
      </c>
      <c r="AD531" s="1317"/>
      <c r="AE531" s="924">
        <v>1</v>
      </c>
      <c r="AF531" s="1315">
        <v>59400</v>
      </c>
      <c r="AG531" s="1316"/>
      <c r="AH531" s="1316"/>
      <c r="AI531" s="1317"/>
    </row>
    <row r="532" spans="1:35" ht="14.25" customHeight="1">
      <c r="A532" s="428"/>
      <c r="B532" s="928">
        <v>524</v>
      </c>
      <c r="C532" s="1016" t="s">
        <v>2440</v>
      </c>
      <c r="D532" s="1017"/>
      <c r="E532" s="1017"/>
      <c r="F532" s="1017"/>
      <c r="G532" s="1017"/>
      <c r="H532" s="1017"/>
      <c r="I532" s="1017"/>
      <c r="J532" s="1018"/>
      <c r="K532" s="1318" t="s">
        <v>2390</v>
      </c>
      <c r="L532" s="1319"/>
      <c r="M532" s="1318" t="s">
        <v>2764</v>
      </c>
      <c r="N532" s="1320"/>
      <c r="O532" s="1320"/>
      <c r="P532" s="1320"/>
      <c r="Q532" s="1320"/>
      <c r="R532" s="1320"/>
      <c r="S532" s="1320"/>
      <c r="T532" s="1319"/>
      <c r="U532" s="1315"/>
      <c r="V532" s="1316"/>
      <c r="W532" s="1316"/>
      <c r="X532" s="1316"/>
      <c r="Y532" s="1317"/>
      <c r="Z532" s="1321">
        <v>1</v>
      </c>
      <c r="AA532" s="1322"/>
      <c r="AB532" s="1323"/>
      <c r="AC532" s="1315">
        <v>59400</v>
      </c>
      <c r="AD532" s="1317"/>
      <c r="AE532" s="924">
        <v>1</v>
      </c>
      <c r="AF532" s="1315">
        <v>59400</v>
      </c>
      <c r="AG532" s="1316"/>
      <c r="AH532" s="1316"/>
      <c r="AI532" s="1317"/>
    </row>
    <row r="533" spans="1:35" ht="14.25" customHeight="1">
      <c r="A533" s="428"/>
      <c r="B533" s="928">
        <v>525</v>
      </c>
      <c r="C533" s="1016" t="s">
        <v>2440</v>
      </c>
      <c r="D533" s="1017"/>
      <c r="E533" s="1017"/>
      <c r="F533" s="1017"/>
      <c r="G533" s="1017"/>
      <c r="H533" s="1017"/>
      <c r="I533" s="1017"/>
      <c r="J533" s="1018"/>
      <c r="K533" s="1318" t="s">
        <v>2390</v>
      </c>
      <c r="L533" s="1319"/>
      <c r="M533" s="1318" t="s">
        <v>2765</v>
      </c>
      <c r="N533" s="1320"/>
      <c r="O533" s="1320"/>
      <c r="P533" s="1320"/>
      <c r="Q533" s="1320"/>
      <c r="R533" s="1320"/>
      <c r="S533" s="1320"/>
      <c r="T533" s="1319"/>
      <c r="U533" s="1315"/>
      <c r="V533" s="1316"/>
      <c r="W533" s="1316"/>
      <c r="X533" s="1316"/>
      <c r="Y533" s="1317"/>
      <c r="Z533" s="1321">
        <v>1</v>
      </c>
      <c r="AA533" s="1322"/>
      <c r="AB533" s="1323"/>
      <c r="AC533" s="1315">
        <v>59400</v>
      </c>
      <c r="AD533" s="1317"/>
      <c r="AE533" s="924">
        <v>1</v>
      </c>
      <c r="AF533" s="1315">
        <v>59400</v>
      </c>
      <c r="AG533" s="1316"/>
      <c r="AH533" s="1316"/>
      <c r="AI533" s="1317"/>
    </row>
    <row r="534" spans="1:35" ht="14.25" customHeight="1">
      <c r="A534" s="428"/>
      <c r="B534" s="928">
        <v>526</v>
      </c>
      <c r="C534" s="1016" t="s">
        <v>2519</v>
      </c>
      <c r="D534" s="1017"/>
      <c r="E534" s="1017"/>
      <c r="F534" s="1017"/>
      <c r="G534" s="1017"/>
      <c r="H534" s="1017"/>
      <c r="I534" s="1017"/>
      <c r="J534" s="1018"/>
      <c r="K534" s="1318"/>
      <c r="L534" s="1319"/>
      <c r="M534" s="1318" t="s">
        <v>2766</v>
      </c>
      <c r="N534" s="1320"/>
      <c r="O534" s="1320"/>
      <c r="P534" s="1320"/>
      <c r="Q534" s="1320"/>
      <c r="R534" s="1320"/>
      <c r="S534" s="1320"/>
      <c r="T534" s="1319"/>
      <c r="U534" s="1315"/>
      <c r="V534" s="1316"/>
      <c r="W534" s="1316"/>
      <c r="X534" s="1316"/>
      <c r="Y534" s="1317"/>
      <c r="Z534" s="1321">
        <v>1</v>
      </c>
      <c r="AA534" s="1322"/>
      <c r="AB534" s="1323"/>
      <c r="AC534" s="1315">
        <v>35000</v>
      </c>
      <c r="AD534" s="1317"/>
      <c r="AE534" s="924">
        <v>1</v>
      </c>
      <c r="AF534" s="1315">
        <v>35000</v>
      </c>
      <c r="AG534" s="1316"/>
      <c r="AH534" s="1316"/>
      <c r="AI534" s="1317"/>
    </row>
    <row r="535" spans="1:35" ht="14.25" customHeight="1">
      <c r="A535" s="428"/>
      <c r="B535" s="928">
        <v>527</v>
      </c>
      <c r="C535" s="1016" t="s">
        <v>2597</v>
      </c>
      <c r="D535" s="1017"/>
      <c r="E535" s="1017"/>
      <c r="F535" s="1017"/>
      <c r="G535" s="1017"/>
      <c r="H535" s="1017"/>
      <c r="I535" s="1017"/>
      <c r="J535" s="1018"/>
      <c r="K535" s="1318"/>
      <c r="L535" s="1319"/>
      <c r="M535" s="1318" t="s">
        <v>2767</v>
      </c>
      <c r="N535" s="1320"/>
      <c r="O535" s="1320"/>
      <c r="P535" s="1320"/>
      <c r="Q535" s="1320"/>
      <c r="R535" s="1320"/>
      <c r="S535" s="1320"/>
      <c r="T535" s="1319"/>
      <c r="U535" s="1315"/>
      <c r="V535" s="1316"/>
      <c r="W535" s="1316"/>
      <c r="X535" s="1316"/>
      <c r="Y535" s="1317"/>
      <c r="Z535" s="1321">
        <v>1</v>
      </c>
      <c r="AA535" s="1322"/>
      <c r="AB535" s="1323"/>
      <c r="AC535" s="1315">
        <v>45000</v>
      </c>
      <c r="AD535" s="1317"/>
      <c r="AE535" s="924">
        <v>1</v>
      </c>
      <c r="AF535" s="1315">
        <v>45000</v>
      </c>
      <c r="AG535" s="1316"/>
      <c r="AH535" s="1316"/>
      <c r="AI535" s="1317"/>
    </row>
    <row r="536" spans="1:35" ht="14.25" customHeight="1">
      <c r="A536" s="428"/>
      <c r="B536" s="928">
        <v>528</v>
      </c>
      <c r="C536" s="1016" t="s">
        <v>2768</v>
      </c>
      <c r="D536" s="1017"/>
      <c r="E536" s="1017"/>
      <c r="F536" s="1017"/>
      <c r="G536" s="1017"/>
      <c r="H536" s="1017"/>
      <c r="I536" s="1017"/>
      <c r="J536" s="1018"/>
      <c r="K536" s="1318" t="s">
        <v>2390</v>
      </c>
      <c r="L536" s="1319"/>
      <c r="M536" s="1318" t="s">
        <v>2769</v>
      </c>
      <c r="N536" s="1320"/>
      <c r="O536" s="1320"/>
      <c r="P536" s="1320"/>
      <c r="Q536" s="1320"/>
      <c r="R536" s="1320"/>
      <c r="S536" s="1320"/>
      <c r="T536" s="1319"/>
      <c r="U536" s="1315"/>
      <c r="V536" s="1316"/>
      <c r="W536" s="1316"/>
      <c r="X536" s="1316"/>
      <c r="Y536" s="1317"/>
      <c r="Z536" s="1321">
        <v>1</v>
      </c>
      <c r="AA536" s="1322"/>
      <c r="AB536" s="1323"/>
      <c r="AC536" s="1315">
        <v>32500</v>
      </c>
      <c r="AD536" s="1317"/>
      <c r="AE536" s="924">
        <v>1</v>
      </c>
      <c r="AF536" s="1315">
        <v>32500</v>
      </c>
      <c r="AG536" s="1316"/>
      <c r="AH536" s="1316"/>
      <c r="AI536" s="1317"/>
    </row>
    <row r="537" spans="1:35" ht="14.25" customHeight="1">
      <c r="A537" s="428"/>
      <c r="B537" s="928">
        <v>529</v>
      </c>
      <c r="C537" s="1016" t="s">
        <v>2768</v>
      </c>
      <c r="D537" s="1017"/>
      <c r="E537" s="1017"/>
      <c r="F537" s="1017"/>
      <c r="G537" s="1017"/>
      <c r="H537" s="1017"/>
      <c r="I537" s="1017"/>
      <c r="J537" s="1018"/>
      <c r="K537" s="1318"/>
      <c r="L537" s="1319"/>
      <c r="M537" s="1318" t="s">
        <v>2770</v>
      </c>
      <c r="N537" s="1320"/>
      <c r="O537" s="1320"/>
      <c r="P537" s="1320"/>
      <c r="Q537" s="1320"/>
      <c r="R537" s="1320"/>
      <c r="S537" s="1320"/>
      <c r="T537" s="1319"/>
      <c r="U537" s="1315"/>
      <c r="V537" s="1316"/>
      <c r="W537" s="1316"/>
      <c r="X537" s="1316"/>
      <c r="Y537" s="1317"/>
      <c r="Z537" s="1321">
        <v>1</v>
      </c>
      <c r="AA537" s="1322"/>
      <c r="AB537" s="1323"/>
      <c r="AC537" s="1315">
        <v>32500</v>
      </c>
      <c r="AD537" s="1317"/>
      <c r="AE537" s="924">
        <v>1</v>
      </c>
      <c r="AF537" s="1315">
        <v>32500</v>
      </c>
      <c r="AG537" s="1316"/>
      <c r="AH537" s="1316"/>
      <c r="AI537" s="1317"/>
    </row>
    <row r="538" spans="1:35" ht="14.25" customHeight="1">
      <c r="A538" s="428"/>
      <c r="B538" s="928">
        <v>530</v>
      </c>
      <c r="C538" s="1016" t="s">
        <v>2768</v>
      </c>
      <c r="D538" s="1017"/>
      <c r="E538" s="1017"/>
      <c r="F538" s="1017"/>
      <c r="G538" s="1017"/>
      <c r="H538" s="1017"/>
      <c r="I538" s="1017"/>
      <c r="J538" s="1018"/>
      <c r="K538" s="1318" t="s">
        <v>2390</v>
      </c>
      <c r="L538" s="1319"/>
      <c r="M538" s="1318" t="s">
        <v>1116</v>
      </c>
      <c r="N538" s="1320"/>
      <c r="O538" s="1320"/>
      <c r="P538" s="1320"/>
      <c r="Q538" s="1320"/>
      <c r="R538" s="1320"/>
      <c r="S538" s="1320"/>
      <c r="T538" s="1319"/>
      <c r="U538" s="1315"/>
      <c r="V538" s="1316"/>
      <c r="W538" s="1316"/>
      <c r="X538" s="1316"/>
      <c r="Y538" s="1317"/>
      <c r="Z538" s="1321">
        <v>1</v>
      </c>
      <c r="AA538" s="1322"/>
      <c r="AB538" s="1323"/>
      <c r="AC538" s="1315">
        <v>32500</v>
      </c>
      <c r="AD538" s="1317"/>
      <c r="AE538" s="924">
        <v>1</v>
      </c>
      <c r="AF538" s="1315">
        <v>32500</v>
      </c>
      <c r="AG538" s="1316"/>
      <c r="AH538" s="1316"/>
      <c r="AI538" s="1317"/>
    </row>
    <row r="539" spans="1:35" ht="14.25" customHeight="1">
      <c r="A539" s="428"/>
      <c r="B539" s="928">
        <v>531</v>
      </c>
      <c r="C539" s="1016" t="s">
        <v>2521</v>
      </c>
      <c r="D539" s="1017"/>
      <c r="E539" s="1017"/>
      <c r="F539" s="1017"/>
      <c r="G539" s="1017"/>
      <c r="H539" s="1017"/>
      <c r="I539" s="1017"/>
      <c r="J539" s="1018"/>
      <c r="K539" s="1318" t="s">
        <v>2390</v>
      </c>
      <c r="L539" s="1319"/>
      <c r="M539" s="1318" t="s">
        <v>2771</v>
      </c>
      <c r="N539" s="1320"/>
      <c r="O539" s="1320"/>
      <c r="P539" s="1320"/>
      <c r="Q539" s="1320"/>
      <c r="R539" s="1320"/>
      <c r="S539" s="1320"/>
      <c r="T539" s="1319"/>
      <c r="U539" s="1315"/>
      <c r="V539" s="1316"/>
      <c r="W539" s="1316"/>
      <c r="X539" s="1316"/>
      <c r="Y539" s="1317"/>
      <c r="Z539" s="1321">
        <v>1</v>
      </c>
      <c r="AA539" s="1322"/>
      <c r="AB539" s="1323"/>
      <c r="AC539" s="1315">
        <v>50000</v>
      </c>
      <c r="AD539" s="1317"/>
      <c r="AE539" s="924">
        <v>1</v>
      </c>
      <c r="AF539" s="1315">
        <v>50000</v>
      </c>
      <c r="AG539" s="1316"/>
      <c r="AH539" s="1316"/>
      <c r="AI539" s="1317"/>
    </row>
    <row r="540" spans="1:35" ht="14.25" customHeight="1">
      <c r="A540" s="428"/>
      <c r="B540" s="928">
        <v>532</v>
      </c>
      <c r="C540" s="1016" t="s">
        <v>2605</v>
      </c>
      <c r="D540" s="1017"/>
      <c r="E540" s="1017"/>
      <c r="F540" s="1017"/>
      <c r="G540" s="1017"/>
      <c r="H540" s="1017"/>
      <c r="I540" s="1017"/>
      <c r="J540" s="1018"/>
      <c r="K540" s="1318" t="s">
        <v>2164</v>
      </c>
      <c r="L540" s="1319"/>
      <c r="M540" s="1318" t="s">
        <v>2772</v>
      </c>
      <c r="N540" s="1320"/>
      <c r="O540" s="1320"/>
      <c r="P540" s="1320"/>
      <c r="Q540" s="1320"/>
      <c r="R540" s="1320"/>
      <c r="S540" s="1320"/>
      <c r="T540" s="1319"/>
      <c r="U540" s="1315"/>
      <c r="V540" s="1316"/>
      <c r="W540" s="1316"/>
      <c r="X540" s="1316"/>
      <c r="Y540" s="1317"/>
      <c r="Z540" s="1321">
        <v>1</v>
      </c>
      <c r="AA540" s="1322"/>
      <c r="AB540" s="1323"/>
      <c r="AC540" s="1315">
        <v>39500</v>
      </c>
      <c r="AD540" s="1317"/>
      <c r="AE540" s="924">
        <v>1</v>
      </c>
      <c r="AF540" s="1315">
        <v>39500</v>
      </c>
      <c r="AG540" s="1316"/>
      <c r="AH540" s="1316"/>
      <c r="AI540" s="1317"/>
    </row>
    <row r="541" spans="1:35" ht="14.25" customHeight="1">
      <c r="A541" s="428"/>
      <c r="B541" s="928">
        <v>533</v>
      </c>
      <c r="C541" s="1016" t="s">
        <v>2607</v>
      </c>
      <c r="D541" s="1017"/>
      <c r="E541" s="1017"/>
      <c r="F541" s="1017"/>
      <c r="G541" s="1017"/>
      <c r="H541" s="1017"/>
      <c r="I541" s="1017"/>
      <c r="J541" s="1018"/>
      <c r="K541" s="1318" t="s">
        <v>2164</v>
      </c>
      <c r="L541" s="1319"/>
      <c r="M541" s="1318" t="s">
        <v>2773</v>
      </c>
      <c r="N541" s="1320"/>
      <c r="O541" s="1320"/>
      <c r="P541" s="1320"/>
      <c r="Q541" s="1320"/>
      <c r="R541" s="1320"/>
      <c r="S541" s="1320"/>
      <c r="T541" s="1319"/>
      <c r="U541" s="1315"/>
      <c r="V541" s="1316"/>
      <c r="W541" s="1316"/>
      <c r="X541" s="1316"/>
      <c r="Y541" s="1317"/>
      <c r="Z541" s="1321">
        <v>1</v>
      </c>
      <c r="AA541" s="1322"/>
      <c r="AB541" s="1323"/>
      <c r="AC541" s="1315">
        <v>35500</v>
      </c>
      <c r="AD541" s="1317"/>
      <c r="AE541" s="924">
        <v>1</v>
      </c>
      <c r="AF541" s="1315">
        <v>35500</v>
      </c>
      <c r="AG541" s="1316"/>
      <c r="AH541" s="1316"/>
      <c r="AI541" s="1317"/>
    </row>
    <row r="542" spans="1:35" ht="15" customHeight="1">
      <c r="A542" s="428"/>
      <c r="B542" s="928">
        <v>534</v>
      </c>
      <c r="C542" s="1016" t="s">
        <v>2525</v>
      </c>
      <c r="D542" s="1017"/>
      <c r="E542" s="1017"/>
      <c r="F542" s="1017"/>
      <c r="G542" s="1017"/>
      <c r="H542" s="1017"/>
      <c r="I542" s="1017"/>
      <c r="J542" s="1018"/>
      <c r="K542" s="1318" t="s">
        <v>2164</v>
      </c>
      <c r="L542" s="1319"/>
      <c r="M542" s="1318" t="s">
        <v>2774</v>
      </c>
      <c r="N542" s="1320"/>
      <c r="O542" s="1320"/>
      <c r="P542" s="1320"/>
      <c r="Q542" s="1320"/>
      <c r="R542" s="1320"/>
      <c r="S542" s="1320"/>
      <c r="T542" s="1319"/>
      <c r="U542" s="1315"/>
      <c r="V542" s="1316"/>
      <c r="W542" s="1316"/>
      <c r="X542" s="1316"/>
      <c r="Y542" s="1317"/>
      <c r="Z542" s="1321">
        <v>1</v>
      </c>
      <c r="AA542" s="1322"/>
      <c r="AB542" s="1323"/>
      <c r="AC542" s="1315">
        <v>29500</v>
      </c>
      <c r="AD542" s="1317"/>
      <c r="AE542" s="924">
        <v>1</v>
      </c>
      <c r="AF542" s="1315">
        <v>29500</v>
      </c>
      <c r="AG542" s="1316"/>
      <c r="AH542" s="1316"/>
      <c r="AI542" s="1317"/>
    </row>
    <row r="543" spans="1:35" ht="14.25" customHeight="1">
      <c r="A543" s="428"/>
      <c r="B543" s="928">
        <v>535</v>
      </c>
      <c r="C543" s="1016" t="s">
        <v>2212</v>
      </c>
      <c r="D543" s="1017"/>
      <c r="E543" s="1017"/>
      <c r="F543" s="1017"/>
      <c r="G543" s="1017"/>
      <c r="H543" s="1017"/>
      <c r="I543" s="1017"/>
      <c r="J543" s="1018"/>
      <c r="K543" s="1318"/>
      <c r="L543" s="1319"/>
      <c r="M543" s="1318" t="s">
        <v>2775</v>
      </c>
      <c r="N543" s="1320"/>
      <c r="O543" s="1320"/>
      <c r="P543" s="1320"/>
      <c r="Q543" s="1320"/>
      <c r="R543" s="1320"/>
      <c r="S543" s="1320"/>
      <c r="T543" s="1319"/>
      <c r="U543" s="1315"/>
      <c r="V543" s="1316"/>
      <c r="W543" s="1316"/>
      <c r="X543" s="1316"/>
      <c r="Y543" s="1317"/>
      <c r="Z543" s="1321">
        <v>1</v>
      </c>
      <c r="AA543" s="1322"/>
      <c r="AB543" s="1323"/>
      <c r="AC543" s="1315">
        <v>10000</v>
      </c>
      <c r="AD543" s="1317"/>
      <c r="AE543" s="924">
        <v>1</v>
      </c>
      <c r="AF543" s="1315">
        <v>10000</v>
      </c>
      <c r="AG543" s="1316"/>
      <c r="AH543" s="1316"/>
      <c r="AI543" s="1317"/>
    </row>
    <row r="544" spans="1:35" ht="14.25" customHeight="1">
      <c r="A544" s="428"/>
      <c r="B544" s="928">
        <v>536</v>
      </c>
      <c r="C544" s="1016" t="s">
        <v>2214</v>
      </c>
      <c r="D544" s="1017"/>
      <c r="E544" s="1017"/>
      <c r="F544" s="1017"/>
      <c r="G544" s="1017"/>
      <c r="H544" s="1017"/>
      <c r="I544" s="1017"/>
      <c r="J544" s="1018"/>
      <c r="K544" s="1318"/>
      <c r="L544" s="1319"/>
      <c r="M544" s="1318" t="s">
        <v>2776</v>
      </c>
      <c r="N544" s="1320"/>
      <c r="O544" s="1320"/>
      <c r="P544" s="1320"/>
      <c r="Q544" s="1320"/>
      <c r="R544" s="1320"/>
      <c r="S544" s="1320"/>
      <c r="T544" s="1319"/>
      <c r="U544" s="1315"/>
      <c r="V544" s="1316"/>
      <c r="W544" s="1316"/>
      <c r="X544" s="1316"/>
      <c r="Y544" s="1317"/>
      <c r="Z544" s="1321">
        <v>1</v>
      </c>
      <c r="AA544" s="1322"/>
      <c r="AB544" s="1323"/>
      <c r="AC544" s="1315">
        <v>4500</v>
      </c>
      <c r="AD544" s="1317"/>
      <c r="AE544" s="924">
        <v>1</v>
      </c>
      <c r="AF544" s="1315">
        <v>4500</v>
      </c>
      <c r="AG544" s="1316"/>
      <c r="AH544" s="1316"/>
      <c r="AI544" s="1317"/>
    </row>
    <row r="545" spans="1:35" ht="14.25" customHeight="1">
      <c r="A545" s="428"/>
      <c r="B545" s="928">
        <v>537</v>
      </c>
      <c r="C545" s="1016" t="s">
        <v>741</v>
      </c>
      <c r="D545" s="1017"/>
      <c r="E545" s="1017"/>
      <c r="F545" s="1017"/>
      <c r="G545" s="1017"/>
      <c r="H545" s="1017"/>
      <c r="I545" s="1017"/>
      <c r="J545" s="1018"/>
      <c r="K545" s="1318"/>
      <c r="L545" s="1319"/>
      <c r="M545" s="1318" t="s">
        <v>2777</v>
      </c>
      <c r="N545" s="1320"/>
      <c r="O545" s="1320"/>
      <c r="P545" s="1320"/>
      <c r="Q545" s="1320"/>
      <c r="R545" s="1320"/>
      <c r="S545" s="1320"/>
      <c r="T545" s="1319"/>
      <c r="U545" s="1315"/>
      <c r="V545" s="1316"/>
      <c r="W545" s="1316"/>
      <c r="X545" s="1316"/>
      <c r="Y545" s="1317"/>
      <c r="Z545" s="1321">
        <v>1</v>
      </c>
      <c r="AA545" s="1322"/>
      <c r="AB545" s="1323"/>
      <c r="AC545" s="1315">
        <v>3068</v>
      </c>
      <c r="AD545" s="1317"/>
      <c r="AE545" s="924">
        <v>1</v>
      </c>
      <c r="AF545" s="1315">
        <v>3068</v>
      </c>
      <c r="AG545" s="1316"/>
      <c r="AH545" s="1316"/>
      <c r="AI545" s="1317"/>
    </row>
    <row r="546" spans="1:35" ht="15" customHeight="1">
      <c r="A546" s="428"/>
      <c r="B546" s="928">
        <v>538</v>
      </c>
      <c r="C546" s="1016" t="s">
        <v>2778</v>
      </c>
      <c r="D546" s="1017"/>
      <c r="E546" s="1017"/>
      <c r="F546" s="1017"/>
      <c r="G546" s="1017"/>
      <c r="H546" s="1017"/>
      <c r="I546" s="1017"/>
      <c r="J546" s="1018"/>
      <c r="K546" s="1318"/>
      <c r="L546" s="1319"/>
      <c r="M546" s="1318" t="s">
        <v>2779</v>
      </c>
      <c r="N546" s="1320"/>
      <c r="O546" s="1320"/>
      <c r="P546" s="1320"/>
      <c r="Q546" s="1320"/>
      <c r="R546" s="1320"/>
      <c r="S546" s="1320"/>
      <c r="T546" s="1319"/>
      <c r="U546" s="1315"/>
      <c r="V546" s="1316"/>
      <c r="W546" s="1316"/>
      <c r="X546" s="1316"/>
      <c r="Y546" s="1317"/>
      <c r="Z546" s="1321">
        <v>1</v>
      </c>
      <c r="AA546" s="1322"/>
      <c r="AB546" s="1323"/>
      <c r="AC546" s="1315">
        <v>199000</v>
      </c>
      <c r="AD546" s="1317"/>
      <c r="AE546" s="924">
        <v>1</v>
      </c>
      <c r="AF546" s="1315">
        <v>199000</v>
      </c>
      <c r="AG546" s="1316"/>
      <c r="AH546" s="1316"/>
      <c r="AI546" s="1317"/>
    </row>
    <row r="547" spans="1:35" ht="14.25" customHeight="1">
      <c r="A547" s="428"/>
      <c r="B547" s="928">
        <v>539</v>
      </c>
      <c r="C547" s="1016" t="s">
        <v>2605</v>
      </c>
      <c r="D547" s="1017"/>
      <c r="E547" s="1017"/>
      <c r="F547" s="1017"/>
      <c r="G547" s="1017"/>
      <c r="H547" s="1017"/>
      <c r="I547" s="1017"/>
      <c r="J547" s="1018"/>
      <c r="K547" s="1318" t="s">
        <v>2164</v>
      </c>
      <c r="L547" s="1319"/>
      <c r="M547" s="1318" t="s">
        <v>2780</v>
      </c>
      <c r="N547" s="1320"/>
      <c r="O547" s="1320"/>
      <c r="P547" s="1320"/>
      <c r="Q547" s="1320"/>
      <c r="R547" s="1320"/>
      <c r="S547" s="1320"/>
      <c r="T547" s="1319"/>
      <c r="U547" s="1315"/>
      <c r="V547" s="1316"/>
      <c r="W547" s="1316"/>
      <c r="X547" s="1316"/>
      <c r="Y547" s="1317"/>
      <c r="Z547" s="1321">
        <v>1</v>
      </c>
      <c r="AA547" s="1322"/>
      <c r="AB547" s="1323"/>
      <c r="AC547" s="1315">
        <v>39500</v>
      </c>
      <c r="AD547" s="1317"/>
      <c r="AE547" s="924">
        <v>1</v>
      </c>
      <c r="AF547" s="1315">
        <v>39500</v>
      </c>
      <c r="AG547" s="1316"/>
      <c r="AH547" s="1316"/>
      <c r="AI547" s="1317"/>
    </row>
    <row r="548" spans="1:35" ht="14.25" customHeight="1">
      <c r="A548" s="428"/>
      <c r="B548" s="928">
        <v>540</v>
      </c>
      <c r="C548" s="1016" t="s">
        <v>2607</v>
      </c>
      <c r="D548" s="1017"/>
      <c r="E548" s="1017"/>
      <c r="F548" s="1017"/>
      <c r="G548" s="1017"/>
      <c r="H548" s="1017"/>
      <c r="I548" s="1017"/>
      <c r="J548" s="1018"/>
      <c r="K548" s="1318" t="s">
        <v>2164</v>
      </c>
      <c r="L548" s="1319"/>
      <c r="M548" s="1318" t="s">
        <v>2781</v>
      </c>
      <c r="N548" s="1320"/>
      <c r="O548" s="1320"/>
      <c r="P548" s="1320"/>
      <c r="Q548" s="1320"/>
      <c r="R548" s="1320"/>
      <c r="S548" s="1320"/>
      <c r="T548" s="1319"/>
      <c r="U548" s="1315"/>
      <c r="V548" s="1316"/>
      <c r="W548" s="1316"/>
      <c r="X548" s="1316"/>
      <c r="Y548" s="1317"/>
      <c r="Z548" s="1321">
        <v>1</v>
      </c>
      <c r="AA548" s="1322"/>
      <c r="AB548" s="1323"/>
      <c r="AC548" s="1315">
        <v>35500</v>
      </c>
      <c r="AD548" s="1317"/>
      <c r="AE548" s="924">
        <v>1</v>
      </c>
      <c r="AF548" s="1315">
        <v>35500</v>
      </c>
      <c r="AG548" s="1316"/>
      <c r="AH548" s="1316"/>
      <c r="AI548" s="1317"/>
    </row>
    <row r="549" spans="1:35" ht="14.25" customHeight="1">
      <c r="A549" s="428"/>
      <c r="B549" s="928">
        <v>541</v>
      </c>
      <c r="C549" s="1016" t="s">
        <v>2525</v>
      </c>
      <c r="D549" s="1017"/>
      <c r="E549" s="1017"/>
      <c r="F549" s="1017"/>
      <c r="G549" s="1017"/>
      <c r="H549" s="1017"/>
      <c r="I549" s="1017"/>
      <c r="J549" s="1018"/>
      <c r="K549" s="1318" t="s">
        <v>2164</v>
      </c>
      <c r="L549" s="1319"/>
      <c r="M549" s="1318" t="s">
        <v>2782</v>
      </c>
      <c r="N549" s="1320"/>
      <c r="O549" s="1320"/>
      <c r="P549" s="1320"/>
      <c r="Q549" s="1320"/>
      <c r="R549" s="1320"/>
      <c r="S549" s="1320"/>
      <c r="T549" s="1319"/>
      <c r="U549" s="1315"/>
      <c r="V549" s="1316"/>
      <c r="W549" s="1316"/>
      <c r="X549" s="1316"/>
      <c r="Y549" s="1317"/>
      <c r="Z549" s="1321">
        <v>1</v>
      </c>
      <c r="AA549" s="1322"/>
      <c r="AB549" s="1323"/>
      <c r="AC549" s="1315">
        <v>29500</v>
      </c>
      <c r="AD549" s="1317"/>
      <c r="AE549" s="924">
        <v>1</v>
      </c>
      <c r="AF549" s="1315">
        <v>29500</v>
      </c>
      <c r="AG549" s="1316"/>
      <c r="AH549" s="1316"/>
      <c r="AI549" s="1317"/>
    </row>
    <row r="550" spans="1:35" ht="14.25" customHeight="1">
      <c r="A550" s="428"/>
      <c r="B550" s="928">
        <v>542</v>
      </c>
      <c r="C550" s="1016" t="s">
        <v>2212</v>
      </c>
      <c r="D550" s="1017"/>
      <c r="E550" s="1017"/>
      <c r="F550" s="1017"/>
      <c r="G550" s="1017"/>
      <c r="H550" s="1017"/>
      <c r="I550" s="1017"/>
      <c r="J550" s="1018"/>
      <c r="K550" s="1318"/>
      <c r="L550" s="1319"/>
      <c r="M550" s="1318" t="s">
        <v>2775</v>
      </c>
      <c r="N550" s="1320"/>
      <c r="O550" s="1320"/>
      <c r="P550" s="1320"/>
      <c r="Q550" s="1320"/>
      <c r="R550" s="1320"/>
      <c r="S550" s="1320"/>
      <c r="T550" s="1319"/>
      <c r="U550" s="1315"/>
      <c r="V550" s="1316"/>
      <c r="W550" s="1316"/>
      <c r="X550" s="1316"/>
      <c r="Y550" s="1317"/>
      <c r="Z550" s="1321">
        <v>1</v>
      </c>
      <c r="AA550" s="1322"/>
      <c r="AB550" s="1323"/>
      <c r="AC550" s="1315">
        <v>10000</v>
      </c>
      <c r="AD550" s="1317"/>
      <c r="AE550" s="924">
        <v>1</v>
      </c>
      <c r="AF550" s="1315">
        <v>10000</v>
      </c>
      <c r="AG550" s="1316"/>
      <c r="AH550" s="1316"/>
      <c r="AI550" s="1317"/>
    </row>
    <row r="551" spans="1:35" ht="14.25" customHeight="1">
      <c r="A551" s="428"/>
      <c r="B551" s="928">
        <v>543</v>
      </c>
      <c r="C551" s="1016" t="s">
        <v>2214</v>
      </c>
      <c r="D551" s="1017"/>
      <c r="E551" s="1017"/>
      <c r="F551" s="1017"/>
      <c r="G551" s="1017"/>
      <c r="H551" s="1017"/>
      <c r="I551" s="1017"/>
      <c r="J551" s="1018"/>
      <c r="K551" s="1318"/>
      <c r="L551" s="1319"/>
      <c r="M551" s="1318" t="s">
        <v>2776</v>
      </c>
      <c r="N551" s="1320"/>
      <c r="O551" s="1320"/>
      <c r="P551" s="1320"/>
      <c r="Q551" s="1320"/>
      <c r="R551" s="1320"/>
      <c r="S551" s="1320"/>
      <c r="T551" s="1319"/>
      <c r="U551" s="1315"/>
      <c r="V551" s="1316"/>
      <c r="W551" s="1316"/>
      <c r="X551" s="1316"/>
      <c r="Y551" s="1317"/>
      <c r="Z551" s="1321">
        <v>1</v>
      </c>
      <c r="AA551" s="1322"/>
      <c r="AB551" s="1323"/>
      <c r="AC551" s="1315">
        <v>4500</v>
      </c>
      <c r="AD551" s="1317"/>
      <c r="AE551" s="924">
        <v>1</v>
      </c>
      <c r="AF551" s="1315">
        <v>4500</v>
      </c>
      <c r="AG551" s="1316"/>
      <c r="AH551" s="1316"/>
      <c r="AI551" s="1317"/>
    </row>
    <row r="552" spans="1:35" ht="14.25" customHeight="1">
      <c r="A552" s="428"/>
      <c r="B552" s="928">
        <v>544</v>
      </c>
      <c r="C552" s="1016" t="s">
        <v>741</v>
      </c>
      <c r="D552" s="1017"/>
      <c r="E552" s="1017"/>
      <c r="F552" s="1017"/>
      <c r="G552" s="1017"/>
      <c r="H552" s="1017"/>
      <c r="I552" s="1017"/>
      <c r="J552" s="1018"/>
      <c r="K552" s="1318"/>
      <c r="L552" s="1319"/>
      <c r="M552" s="1318" t="s">
        <v>2777</v>
      </c>
      <c r="N552" s="1320"/>
      <c r="O552" s="1320"/>
      <c r="P552" s="1320"/>
      <c r="Q552" s="1320"/>
      <c r="R552" s="1320"/>
      <c r="S552" s="1320"/>
      <c r="T552" s="1319"/>
      <c r="U552" s="1315"/>
      <c r="V552" s="1316"/>
      <c r="W552" s="1316"/>
      <c r="X552" s="1316"/>
      <c r="Y552" s="1317"/>
      <c r="Z552" s="1321">
        <v>1</v>
      </c>
      <c r="AA552" s="1322"/>
      <c r="AB552" s="1323"/>
      <c r="AC552" s="1315">
        <v>3068</v>
      </c>
      <c r="AD552" s="1317"/>
      <c r="AE552" s="924">
        <v>1</v>
      </c>
      <c r="AF552" s="1315">
        <v>3068</v>
      </c>
      <c r="AG552" s="1316"/>
      <c r="AH552" s="1316"/>
      <c r="AI552" s="1317"/>
    </row>
    <row r="553" spans="1:35" ht="15" customHeight="1">
      <c r="A553" s="428"/>
      <c r="B553" s="928">
        <v>545</v>
      </c>
      <c r="C553" s="1016" t="s">
        <v>2778</v>
      </c>
      <c r="D553" s="1017"/>
      <c r="E553" s="1017"/>
      <c r="F553" s="1017"/>
      <c r="G553" s="1017"/>
      <c r="H553" s="1017"/>
      <c r="I553" s="1017"/>
      <c r="J553" s="1018"/>
      <c r="K553" s="1318"/>
      <c r="L553" s="1319"/>
      <c r="M553" s="1318" t="s">
        <v>2779</v>
      </c>
      <c r="N553" s="1320"/>
      <c r="O553" s="1320"/>
      <c r="P553" s="1320"/>
      <c r="Q553" s="1320"/>
      <c r="R553" s="1320"/>
      <c r="S553" s="1320"/>
      <c r="T553" s="1319"/>
      <c r="U553" s="1315"/>
      <c r="V553" s="1316"/>
      <c r="W553" s="1316"/>
      <c r="X553" s="1316"/>
      <c r="Y553" s="1317"/>
      <c r="Z553" s="1321">
        <v>1</v>
      </c>
      <c r="AA553" s="1322"/>
      <c r="AB553" s="1323"/>
      <c r="AC553" s="1315">
        <v>199000</v>
      </c>
      <c r="AD553" s="1317"/>
      <c r="AE553" s="924">
        <v>1</v>
      </c>
      <c r="AF553" s="1315">
        <v>199000</v>
      </c>
      <c r="AG553" s="1316"/>
      <c r="AH553" s="1316"/>
      <c r="AI553" s="1317"/>
    </row>
    <row r="554" spans="1:35" ht="14.25" customHeight="1">
      <c r="A554" s="428"/>
      <c r="B554" s="928">
        <v>546</v>
      </c>
      <c r="C554" s="1016" t="s">
        <v>2605</v>
      </c>
      <c r="D554" s="1017"/>
      <c r="E554" s="1017"/>
      <c r="F554" s="1017"/>
      <c r="G554" s="1017"/>
      <c r="H554" s="1017"/>
      <c r="I554" s="1017"/>
      <c r="J554" s="1018"/>
      <c r="K554" s="1318" t="s">
        <v>2164</v>
      </c>
      <c r="L554" s="1319"/>
      <c r="M554" s="1318" t="s">
        <v>2780</v>
      </c>
      <c r="N554" s="1320"/>
      <c r="O554" s="1320"/>
      <c r="P554" s="1320"/>
      <c r="Q554" s="1320"/>
      <c r="R554" s="1320"/>
      <c r="S554" s="1320"/>
      <c r="T554" s="1319"/>
      <c r="U554" s="1315"/>
      <c r="V554" s="1316"/>
      <c r="W554" s="1316"/>
      <c r="X554" s="1316"/>
      <c r="Y554" s="1317"/>
      <c r="Z554" s="1321">
        <v>1</v>
      </c>
      <c r="AA554" s="1322"/>
      <c r="AB554" s="1323"/>
      <c r="AC554" s="1315">
        <v>39500</v>
      </c>
      <c r="AD554" s="1317"/>
      <c r="AE554" s="924">
        <v>1</v>
      </c>
      <c r="AF554" s="1315">
        <v>39500</v>
      </c>
      <c r="AG554" s="1316"/>
      <c r="AH554" s="1316"/>
      <c r="AI554" s="1317"/>
    </row>
    <row r="555" spans="1:35" ht="14.25" customHeight="1">
      <c r="A555" s="428"/>
      <c r="B555" s="928">
        <v>547</v>
      </c>
      <c r="C555" s="1016" t="s">
        <v>2607</v>
      </c>
      <c r="D555" s="1017"/>
      <c r="E555" s="1017"/>
      <c r="F555" s="1017"/>
      <c r="G555" s="1017"/>
      <c r="H555" s="1017"/>
      <c r="I555" s="1017"/>
      <c r="J555" s="1018"/>
      <c r="K555" s="1318" t="s">
        <v>2164</v>
      </c>
      <c r="L555" s="1319"/>
      <c r="M555" s="1318" t="s">
        <v>2781</v>
      </c>
      <c r="N555" s="1320"/>
      <c r="O555" s="1320"/>
      <c r="P555" s="1320"/>
      <c r="Q555" s="1320"/>
      <c r="R555" s="1320"/>
      <c r="S555" s="1320"/>
      <c r="T555" s="1319"/>
      <c r="U555" s="1315"/>
      <c r="V555" s="1316"/>
      <c r="W555" s="1316"/>
      <c r="X555" s="1316"/>
      <c r="Y555" s="1317"/>
      <c r="Z555" s="1321">
        <v>1</v>
      </c>
      <c r="AA555" s="1322"/>
      <c r="AB555" s="1323"/>
      <c r="AC555" s="1315">
        <v>35500</v>
      </c>
      <c r="AD555" s="1317"/>
      <c r="AE555" s="924">
        <v>1</v>
      </c>
      <c r="AF555" s="1315">
        <v>35500</v>
      </c>
      <c r="AG555" s="1316"/>
      <c r="AH555" s="1316"/>
      <c r="AI555" s="1317"/>
    </row>
    <row r="556" spans="1:35" ht="14.25" customHeight="1">
      <c r="A556" s="428"/>
      <c r="B556" s="928">
        <v>548</v>
      </c>
      <c r="C556" s="1016" t="s">
        <v>2525</v>
      </c>
      <c r="D556" s="1017"/>
      <c r="E556" s="1017"/>
      <c r="F556" s="1017"/>
      <c r="G556" s="1017"/>
      <c r="H556" s="1017"/>
      <c r="I556" s="1017"/>
      <c r="J556" s="1018"/>
      <c r="K556" s="1318" t="s">
        <v>2164</v>
      </c>
      <c r="L556" s="1319"/>
      <c r="M556" s="1318" t="s">
        <v>2782</v>
      </c>
      <c r="N556" s="1320"/>
      <c r="O556" s="1320"/>
      <c r="P556" s="1320"/>
      <c r="Q556" s="1320"/>
      <c r="R556" s="1320"/>
      <c r="S556" s="1320"/>
      <c r="T556" s="1319"/>
      <c r="U556" s="1315"/>
      <c r="V556" s="1316"/>
      <c r="W556" s="1316"/>
      <c r="X556" s="1316"/>
      <c r="Y556" s="1317"/>
      <c r="Z556" s="1321">
        <v>1</v>
      </c>
      <c r="AA556" s="1322"/>
      <c r="AB556" s="1323"/>
      <c r="AC556" s="1315">
        <v>29500</v>
      </c>
      <c r="AD556" s="1317"/>
      <c r="AE556" s="924">
        <v>1</v>
      </c>
      <c r="AF556" s="1315">
        <v>29500</v>
      </c>
      <c r="AG556" s="1316"/>
      <c r="AH556" s="1316"/>
      <c r="AI556" s="1317"/>
    </row>
    <row r="557" spans="1:35" ht="14.25" customHeight="1">
      <c r="A557" s="428"/>
      <c r="B557" s="928">
        <v>549</v>
      </c>
      <c r="C557" s="1016" t="s">
        <v>2194</v>
      </c>
      <c r="D557" s="1017"/>
      <c r="E557" s="1017"/>
      <c r="F557" s="1017"/>
      <c r="G557" s="1017"/>
      <c r="H557" s="1017"/>
      <c r="I557" s="1017"/>
      <c r="J557" s="1018"/>
      <c r="K557" s="1318"/>
      <c r="L557" s="1319"/>
      <c r="M557" s="1318" t="s">
        <v>2783</v>
      </c>
      <c r="N557" s="1320"/>
      <c r="O557" s="1320"/>
      <c r="P557" s="1320"/>
      <c r="Q557" s="1320"/>
      <c r="R557" s="1320"/>
      <c r="S557" s="1320"/>
      <c r="T557" s="1319"/>
      <c r="U557" s="1315"/>
      <c r="V557" s="1316"/>
      <c r="W557" s="1316"/>
      <c r="X557" s="1316"/>
      <c r="Y557" s="1317"/>
      <c r="Z557" s="1321">
        <v>1</v>
      </c>
      <c r="AA557" s="1322"/>
      <c r="AB557" s="1323"/>
      <c r="AC557" s="1315">
        <v>25200</v>
      </c>
      <c r="AD557" s="1317"/>
      <c r="AE557" s="924">
        <v>1</v>
      </c>
      <c r="AF557" s="1315">
        <v>25200</v>
      </c>
      <c r="AG557" s="1316"/>
      <c r="AH557" s="1316"/>
      <c r="AI557" s="1317"/>
    </row>
    <row r="558" spans="1:35" ht="14.25" customHeight="1">
      <c r="A558" s="428"/>
      <c r="B558" s="928">
        <v>550</v>
      </c>
      <c r="C558" s="1016" t="s">
        <v>2784</v>
      </c>
      <c r="D558" s="1017"/>
      <c r="E558" s="1017"/>
      <c r="F558" s="1017"/>
      <c r="G558" s="1017"/>
      <c r="H558" s="1017"/>
      <c r="I558" s="1017"/>
      <c r="J558" s="1018"/>
      <c r="K558" s="1318"/>
      <c r="L558" s="1319"/>
      <c r="M558" s="1318" t="s">
        <v>2785</v>
      </c>
      <c r="N558" s="1320"/>
      <c r="O558" s="1320"/>
      <c r="P558" s="1320"/>
      <c r="Q558" s="1320"/>
      <c r="R558" s="1320"/>
      <c r="S558" s="1320"/>
      <c r="T558" s="1319"/>
      <c r="U558" s="1315"/>
      <c r="V558" s="1316"/>
      <c r="W558" s="1316"/>
      <c r="X558" s="1316"/>
      <c r="Y558" s="1317"/>
      <c r="Z558" s="1321">
        <v>1</v>
      </c>
      <c r="AA558" s="1322"/>
      <c r="AB558" s="1323"/>
      <c r="AC558" s="1315">
        <v>8400</v>
      </c>
      <c r="AD558" s="1317"/>
      <c r="AE558" s="924">
        <v>1</v>
      </c>
      <c r="AF558" s="1315">
        <v>8400</v>
      </c>
      <c r="AG558" s="1316"/>
      <c r="AH558" s="1316"/>
      <c r="AI558" s="1317"/>
    </row>
    <row r="559" spans="1:35" ht="14.25" customHeight="1">
      <c r="A559" s="428"/>
      <c r="B559" s="928">
        <v>551</v>
      </c>
      <c r="C559" s="1016" t="s">
        <v>2784</v>
      </c>
      <c r="D559" s="1017"/>
      <c r="E559" s="1017"/>
      <c r="F559" s="1017"/>
      <c r="G559" s="1017"/>
      <c r="H559" s="1017"/>
      <c r="I559" s="1017"/>
      <c r="J559" s="1018"/>
      <c r="K559" s="1318"/>
      <c r="L559" s="1319"/>
      <c r="M559" s="1318" t="s">
        <v>2786</v>
      </c>
      <c r="N559" s="1320"/>
      <c r="O559" s="1320"/>
      <c r="P559" s="1320"/>
      <c r="Q559" s="1320"/>
      <c r="R559" s="1320"/>
      <c r="S559" s="1320"/>
      <c r="T559" s="1319"/>
      <c r="U559" s="1315"/>
      <c r="V559" s="1316"/>
      <c r="W559" s="1316"/>
      <c r="X559" s="1316"/>
      <c r="Y559" s="1317"/>
      <c r="Z559" s="1321">
        <v>1</v>
      </c>
      <c r="AA559" s="1322"/>
      <c r="AB559" s="1323"/>
      <c r="AC559" s="1315">
        <v>8400</v>
      </c>
      <c r="AD559" s="1317"/>
      <c r="AE559" s="924">
        <v>1</v>
      </c>
      <c r="AF559" s="1315">
        <v>8400</v>
      </c>
      <c r="AG559" s="1316"/>
      <c r="AH559" s="1316"/>
      <c r="AI559" s="1317"/>
    </row>
    <row r="560" spans="1:35" ht="15" customHeight="1">
      <c r="A560" s="428"/>
      <c r="B560" s="928">
        <v>552</v>
      </c>
      <c r="C560" s="1016" t="s">
        <v>1915</v>
      </c>
      <c r="D560" s="1017"/>
      <c r="E560" s="1017"/>
      <c r="F560" s="1017"/>
      <c r="G560" s="1017"/>
      <c r="H560" s="1017"/>
      <c r="I560" s="1017"/>
      <c r="J560" s="1018"/>
      <c r="K560" s="1318"/>
      <c r="L560" s="1319"/>
      <c r="M560" s="1318" t="s">
        <v>2787</v>
      </c>
      <c r="N560" s="1320"/>
      <c r="O560" s="1320"/>
      <c r="P560" s="1320"/>
      <c r="Q560" s="1320"/>
      <c r="R560" s="1320"/>
      <c r="S560" s="1320"/>
      <c r="T560" s="1319"/>
      <c r="U560" s="1315"/>
      <c r="V560" s="1316"/>
      <c r="W560" s="1316"/>
      <c r="X560" s="1316"/>
      <c r="Y560" s="1317"/>
      <c r="Z560" s="1321">
        <v>1</v>
      </c>
      <c r="AA560" s="1322"/>
      <c r="AB560" s="1323"/>
      <c r="AC560" s="1315">
        <v>39000</v>
      </c>
      <c r="AD560" s="1317"/>
      <c r="AE560" s="924">
        <v>1</v>
      </c>
      <c r="AF560" s="1315">
        <v>39000</v>
      </c>
      <c r="AG560" s="1316"/>
      <c r="AH560" s="1316"/>
      <c r="AI560" s="1317"/>
    </row>
    <row r="561" spans="1:35" ht="14.25" customHeight="1">
      <c r="A561" s="428"/>
      <c r="B561" s="928">
        <v>553</v>
      </c>
      <c r="C561" s="1016" t="s">
        <v>2535</v>
      </c>
      <c r="D561" s="1017"/>
      <c r="E561" s="1017"/>
      <c r="F561" s="1017"/>
      <c r="G561" s="1017"/>
      <c r="H561" s="1017"/>
      <c r="I561" s="1017"/>
      <c r="J561" s="1018"/>
      <c r="K561" s="1318"/>
      <c r="L561" s="1319"/>
      <c r="M561" s="1318" t="s">
        <v>2788</v>
      </c>
      <c r="N561" s="1320"/>
      <c r="O561" s="1320"/>
      <c r="P561" s="1320"/>
      <c r="Q561" s="1320"/>
      <c r="R561" s="1320"/>
      <c r="S561" s="1320"/>
      <c r="T561" s="1319"/>
      <c r="U561" s="1315"/>
      <c r="V561" s="1316"/>
      <c r="W561" s="1316"/>
      <c r="X561" s="1316"/>
      <c r="Y561" s="1317"/>
      <c r="Z561" s="1321">
        <v>1</v>
      </c>
      <c r="AA561" s="1322"/>
      <c r="AB561" s="1323"/>
      <c r="AC561" s="1315">
        <v>34800</v>
      </c>
      <c r="AD561" s="1317"/>
      <c r="AE561" s="924">
        <v>1</v>
      </c>
      <c r="AF561" s="1315">
        <v>34800</v>
      </c>
      <c r="AG561" s="1316"/>
      <c r="AH561" s="1316"/>
      <c r="AI561" s="1317"/>
    </row>
    <row r="562" spans="1:35" ht="14.25" customHeight="1">
      <c r="A562" s="428"/>
      <c r="B562" s="928">
        <v>554</v>
      </c>
      <c r="C562" s="1016" t="s">
        <v>2537</v>
      </c>
      <c r="D562" s="1017"/>
      <c r="E562" s="1017"/>
      <c r="F562" s="1017"/>
      <c r="G562" s="1017"/>
      <c r="H562" s="1017"/>
      <c r="I562" s="1017"/>
      <c r="J562" s="1018"/>
      <c r="K562" s="1318"/>
      <c r="L562" s="1319"/>
      <c r="M562" s="1318" t="s">
        <v>2789</v>
      </c>
      <c r="N562" s="1320"/>
      <c r="O562" s="1320"/>
      <c r="P562" s="1320"/>
      <c r="Q562" s="1320"/>
      <c r="R562" s="1320"/>
      <c r="S562" s="1320"/>
      <c r="T562" s="1319"/>
      <c r="U562" s="1315"/>
      <c r="V562" s="1316"/>
      <c r="W562" s="1316"/>
      <c r="X562" s="1316"/>
      <c r="Y562" s="1317"/>
      <c r="Z562" s="1321">
        <v>1</v>
      </c>
      <c r="AA562" s="1322"/>
      <c r="AB562" s="1323"/>
      <c r="AC562" s="1315">
        <v>84000</v>
      </c>
      <c r="AD562" s="1317"/>
      <c r="AE562" s="924">
        <v>1</v>
      </c>
      <c r="AF562" s="1315">
        <v>84000</v>
      </c>
      <c r="AG562" s="1316"/>
      <c r="AH562" s="1316"/>
      <c r="AI562" s="1317"/>
    </row>
    <row r="563" spans="1:35" ht="14.25" customHeight="1">
      <c r="A563" s="428"/>
      <c r="B563" s="928">
        <v>555</v>
      </c>
      <c r="C563" s="1016" t="s">
        <v>2537</v>
      </c>
      <c r="D563" s="1017"/>
      <c r="E563" s="1017"/>
      <c r="F563" s="1017"/>
      <c r="G563" s="1017"/>
      <c r="H563" s="1017"/>
      <c r="I563" s="1017"/>
      <c r="J563" s="1018"/>
      <c r="K563" s="1318" t="s">
        <v>2390</v>
      </c>
      <c r="L563" s="1319"/>
      <c r="M563" s="1318" t="s">
        <v>2790</v>
      </c>
      <c r="N563" s="1320"/>
      <c r="O563" s="1320"/>
      <c r="P563" s="1320"/>
      <c r="Q563" s="1320"/>
      <c r="R563" s="1320"/>
      <c r="S563" s="1320"/>
      <c r="T563" s="1319"/>
      <c r="U563" s="1315"/>
      <c r="V563" s="1316"/>
      <c r="W563" s="1316"/>
      <c r="X563" s="1316"/>
      <c r="Y563" s="1317"/>
      <c r="Z563" s="1321">
        <v>1</v>
      </c>
      <c r="AA563" s="1322"/>
      <c r="AB563" s="1323"/>
      <c r="AC563" s="1315">
        <v>84000</v>
      </c>
      <c r="AD563" s="1317"/>
      <c r="AE563" s="924">
        <v>1</v>
      </c>
      <c r="AF563" s="1315">
        <v>84000</v>
      </c>
      <c r="AG563" s="1316"/>
      <c r="AH563" s="1316"/>
      <c r="AI563" s="1317"/>
    </row>
    <row r="564" spans="1:35" ht="14.25" customHeight="1">
      <c r="A564" s="428"/>
      <c r="B564" s="928">
        <v>556</v>
      </c>
      <c r="C564" s="1016" t="s">
        <v>2537</v>
      </c>
      <c r="D564" s="1017"/>
      <c r="E564" s="1017"/>
      <c r="F564" s="1017"/>
      <c r="G564" s="1017"/>
      <c r="H564" s="1017"/>
      <c r="I564" s="1017"/>
      <c r="J564" s="1018"/>
      <c r="K564" s="1318"/>
      <c r="L564" s="1319"/>
      <c r="M564" s="1318" t="s">
        <v>2791</v>
      </c>
      <c r="N564" s="1320"/>
      <c r="O564" s="1320"/>
      <c r="P564" s="1320"/>
      <c r="Q564" s="1320"/>
      <c r="R564" s="1320"/>
      <c r="S564" s="1320"/>
      <c r="T564" s="1319"/>
      <c r="U564" s="1315"/>
      <c r="V564" s="1316"/>
      <c r="W564" s="1316"/>
      <c r="X564" s="1316"/>
      <c r="Y564" s="1317"/>
      <c r="Z564" s="1321">
        <v>1</v>
      </c>
      <c r="AA564" s="1322"/>
      <c r="AB564" s="1323"/>
      <c r="AC564" s="1315">
        <v>84000</v>
      </c>
      <c r="AD564" s="1317"/>
      <c r="AE564" s="924">
        <v>1</v>
      </c>
      <c r="AF564" s="1315">
        <v>84000</v>
      </c>
      <c r="AG564" s="1316"/>
      <c r="AH564" s="1316"/>
      <c r="AI564" s="1317"/>
    </row>
    <row r="565" spans="1:35" ht="14.25" customHeight="1">
      <c r="A565" s="428"/>
      <c r="B565" s="928">
        <v>557</v>
      </c>
      <c r="C565" s="1016" t="s">
        <v>2537</v>
      </c>
      <c r="D565" s="1017"/>
      <c r="E565" s="1017"/>
      <c r="F565" s="1017"/>
      <c r="G565" s="1017"/>
      <c r="H565" s="1017"/>
      <c r="I565" s="1017"/>
      <c r="J565" s="1018"/>
      <c r="K565" s="1318"/>
      <c r="L565" s="1319"/>
      <c r="M565" s="1318" t="s">
        <v>2792</v>
      </c>
      <c r="N565" s="1320"/>
      <c r="O565" s="1320"/>
      <c r="P565" s="1320"/>
      <c r="Q565" s="1320"/>
      <c r="R565" s="1320"/>
      <c r="S565" s="1320"/>
      <c r="T565" s="1319"/>
      <c r="U565" s="1315"/>
      <c r="V565" s="1316"/>
      <c r="W565" s="1316"/>
      <c r="X565" s="1316"/>
      <c r="Y565" s="1317"/>
      <c r="Z565" s="1321">
        <v>1</v>
      </c>
      <c r="AA565" s="1322"/>
      <c r="AB565" s="1323"/>
      <c r="AC565" s="1315">
        <v>84000</v>
      </c>
      <c r="AD565" s="1317"/>
      <c r="AE565" s="924">
        <v>1</v>
      </c>
      <c r="AF565" s="1315">
        <v>84000</v>
      </c>
      <c r="AG565" s="1316"/>
      <c r="AH565" s="1316"/>
      <c r="AI565" s="1317"/>
    </row>
    <row r="566" spans="1:35" ht="14.25" customHeight="1">
      <c r="A566" s="428"/>
      <c r="B566" s="928">
        <v>558</v>
      </c>
      <c r="C566" s="1016" t="s">
        <v>2537</v>
      </c>
      <c r="D566" s="1017"/>
      <c r="E566" s="1017"/>
      <c r="F566" s="1017"/>
      <c r="G566" s="1017"/>
      <c r="H566" s="1017"/>
      <c r="I566" s="1017"/>
      <c r="J566" s="1018"/>
      <c r="K566" s="1318"/>
      <c r="L566" s="1319"/>
      <c r="M566" s="1318" t="s">
        <v>2793</v>
      </c>
      <c r="N566" s="1320"/>
      <c r="O566" s="1320"/>
      <c r="P566" s="1320"/>
      <c r="Q566" s="1320"/>
      <c r="R566" s="1320"/>
      <c r="S566" s="1320"/>
      <c r="T566" s="1319"/>
      <c r="U566" s="1315"/>
      <c r="V566" s="1316"/>
      <c r="W566" s="1316"/>
      <c r="X566" s="1316"/>
      <c r="Y566" s="1317"/>
      <c r="Z566" s="1321">
        <v>1</v>
      </c>
      <c r="AA566" s="1322"/>
      <c r="AB566" s="1323"/>
      <c r="AC566" s="1315">
        <v>84000</v>
      </c>
      <c r="AD566" s="1317"/>
      <c r="AE566" s="924">
        <v>1</v>
      </c>
      <c r="AF566" s="1315">
        <v>84000</v>
      </c>
      <c r="AG566" s="1316"/>
      <c r="AH566" s="1316"/>
      <c r="AI566" s="1317"/>
    </row>
    <row r="567" spans="1:35" ht="14.25" customHeight="1">
      <c r="A567" s="428"/>
      <c r="B567" s="928">
        <v>559</v>
      </c>
      <c r="C567" s="1016" t="s">
        <v>2537</v>
      </c>
      <c r="D567" s="1017"/>
      <c r="E567" s="1017"/>
      <c r="F567" s="1017"/>
      <c r="G567" s="1017"/>
      <c r="H567" s="1017"/>
      <c r="I567" s="1017"/>
      <c r="J567" s="1018"/>
      <c r="K567" s="1318"/>
      <c r="L567" s="1319"/>
      <c r="M567" s="1318" t="s">
        <v>2794</v>
      </c>
      <c r="N567" s="1320"/>
      <c r="O567" s="1320"/>
      <c r="P567" s="1320"/>
      <c r="Q567" s="1320"/>
      <c r="R567" s="1320"/>
      <c r="S567" s="1320"/>
      <c r="T567" s="1319"/>
      <c r="U567" s="1315"/>
      <c r="V567" s="1316"/>
      <c r="W567" s="1316"/>
      <c r="X567" s="1316"/>
      <c r="Y567" s="1317"/>
      <c r="Z567" s="1321">
        <v>1</v>
      </c>
      <c r="AA567" s="1322"/>
      <c r="AB567" s="1323"/>
      <c r="AC567" s="1315">
        <v>84000</v>
      </c>
      <c r="AD567" s="1317"/>
      <c r="AE567" s="924">
        <v>1</v>
      </c>
      <c r="AF567" s="1315">
        <v>84000</v>
      </c>
      <c r="AG567" s="1316"/>
      <c r="AH567" s="1316"/>
      <c r="AI567" s="1317"/>
    </row>
    <row r="568" spans="1:35" ht="14.25" customHeight="1">
      <c r="A568" s="428"/>
      <c r="B568" s="928">
        <v>560</v>
      </c>
      <c r="C568" s="1016" t="s">
        <v>2537</v>
      </c>
      <c r="D568" s="1017"/>
      <c r="E568" s="1017"/>
      <c r="F568" s="1017"/>
      <c r="G568" s="1017"/>
      <c r="H568" s="1017"/>
      <c r="I568" s="1017"/>
      <c r="J568" s="1018"/>
      <c r="K568" s="1318"/>
      <c r="L568" s="1319"/>
      <c r="M568" s="1318" t="s">
        <v>2795</v>
      </c>
      <c r="N568" s="1320"/>
      <c r="O568" s="1320"/>
      <c r="P568" s="1320"/>
      <c r="Q568" s="1320"/>
      <c r="R568" s="1320"/>
      <c r="S568" s="1320"/>
      <c r="T568" s="1319"/>
      <c r="U568" s="1315"/>
      <c r="V568" s="1316"/>
      <c r="W568" s="1316"/>
      <c r="X568" s="1316"/>
      <c r="Y568" s="1317"/>
      <c r="Z568" s="1321">
        <v>1</v>
      </c>
      <c r="AA568" s="1322"/>
      <c r="AB568" s="1323"/>
      <c r="AC568" s="1315">
        <v>84000</v>
      </c>
      <c r="AD568" s="1317"/>
      <c r="AE568" s="924">
        <v>1</v>
      </c>
      <c r="AF568" s="1315">
        <v>84000</v>
      </c>
      <c r="AG568" s="1316"/>
      <c r="AH568" s="1316"/>
      <c r="AI568" s="1317"/>
    </row>
    <row r="569" spans="1:35" ht="14.25" customHeight="1">
      <c r="A569" s="428"/>
      <c r="B569" s="928">
        <v>561</v>
      </c>
      <c r="C569" s="1016" t="s">
        <v>2537</v>
      </c>
      <c r="D569" s="1017"/>
      <c r="E569" s="1017"/>
      <c r="F569" s="1017"/>
      <c r="G569" s="1017"/>
      <c r="H569" s="1017"/>
      <c r="I569" s="1017"/>
      <c r="J569" s="1018"/>
      <c r="K569" s="1318"/>
      <c r="L569" s="1319"/>
      <c r="M569" s="1318" t="s">
        <v>2796</v>
      </c>
      <c r="N569" s="1320"/>
      <c r="O569" s="1320"/>
      <c r="P569" s="1320"/>
      <c r="Q569" s="1320"/>
      <c r="R569" s="1320"/>
      <c r="S569" s="1320"/>
      <c r="T569" s="1319"/>
      <c r="U569" s="1315"/>
      <c r="V569" s="1316"/>
      <c r="W569" s="1316"/>
      <c r="X569" s="1316"/>
      <c r="Y569" s="1317"/>
      <c r="Z569" s="1321">
        <v>1</v>
      </c>
      <c r="AA569" s="1322"/>
      <c r="AB569" s="1323"/>
      <c r="AC569" s="1315">
        <v>84000</v>
      </c>
      <c r="AD569" s="1317"/>
      <c r="AE569" s="924">
        <v>1</v>
      </c>
      <c r="AF569" s="1315">
        <v>84000</v>
      </c>
      <c r="AG569" s="1316"/>
      <c r="AH569" s="1316"/>
      <c r="AI569" s="1317"/>
    </row>
    <row r="570" spans="1:35" ht="15" customHeight="1">
      <c r="A570" s="428"/>
      <c r="B570" s="928">
        <v>562</v>
      </c>
      <c r="C570" s="1016" t="s">
        <v>2537</v>
      </c>
      <c r="D570" s="1017"/>
      <c r="E570" s="1017"/>
      <c r="F570" s="1017"/>
      <c r="G570" s="1017"/>
      <c r="H570" s="1017"/>
      <c r="I570" s="1017"/>
      <c r="J570" s="1018"/>
      <c r="K570" s="1318"/>
      <c r="L570" s="1319"/>
      <c r="M570" s="1318" t="s">
        <v>2797</v>
      </c>
      <c r="N570" s="1320"/>
      <c r="O570" s="1320"/>
      <c r="P570" s="1320"/>
      <c r="Q570" s="1320"/>
      <c r="R570" s="1320"/>
      <c r="S570" s="1320"/>
      <c r="T570" s="1319"/>
      <c r="U570" s="1315"/>
      <c r="V570" s="1316"/>
      <c r="W570" s="1316"/>
      <c r="X570" s="1316"/>
      <c r="Y570" s="1317"/>
      <c r="Z570" s="1321">
        <v>1</v>
      </c>
      <c r="AA570" s="1322"/>
      <c r="AB570" s="1323"/>
      <c r="AC570" s="1315">
        <v>84000</v>
      </c>
      <c r="AD570" s="1317"/>
      <c r="AE570" s="924">
        <v>1</v>
      </c>
      <c r="AF570" s="1315">
        <v>84000</v>
      </c>
      <c r="AG570" s="1316"/>
      <c r="AH570" s="1316"/>
      <c r="AI570" s="1317"/>
    </row>
    <row r="571" spans="1:35" ht="14.25" customHeight="1">
      <c r="A571" s="428"/>
      <c r="B571" s="928">
        <v>563</v>
      </c>
      <c r="C571" s="1016" t="s">
        <v>2537</v>
      </c>
      <c r="D571" s="1017"/>
      <c r="E571" s="1017"/>
      <c r="F571" s="1017"/>
      <c r="G571" s="1017"/>
      <c r="H571" s="1017"/>
      <c r="I571" s="1017"/>
      <c r="J571" s="1018"/>
      <c r="K571" s="1318"/>
      <c r="L571" s="1319"/>
      <c r="M571" s="1318" t="s">
        <v>2798</v>
      </c>
      <c r="N571" s="1320"/>
      <c r="O571" s="1320"/>
      <c r="P571" s="1320"/>
      <c r="Q571" s="1320"/>
      <c r="R571" s="1320"/>
      <c r="S571" s="1320"/>
      <c r="T571" s="1319"/>
      <c r="U571" s="1315"/>
      <c r="V571" s="1316"/>
      <c r="W571" s="1316"/>
      <c r="X571" s="1316"/>
      <c r="Y571" s="1317"/>
      <c r="Z571" s="1321">
        <v>1</v>
      </c>
      <c r="AA571" s="1322"/>
      <c r="AB571" s="1323"/>
      <c r="AC571" s="1315">
        <v>84000</v>
      </c>
      <c r="AD571" s="1317"/>
      <c r="AE571" s="924">
        <v>1</v>
      </c>
      <c r="AF571" s="1315">
        <v>84000</v>
      </c>
      <c r="AG571" s="1316"/>
      <c r="AH571" s="1316"/>
      <c r="AI571" s="1317"/>
    </row>
    <row r="572" spans="1:35" ht="14.25" customHeight="1">
      <c r="A572" s="428"/>
      <c r="B572" s="928">
        <v>564</v>
      </c>
      <c r="C572" s="1016" t="s">
        <v>2537</v>
      </c>
      <c r="D572" s="1017"/>
      <c r="E572" s="1017"/>
      <c r="F572" s="1017"/>
      <c r="G572" s="1017"/>
      <c r="H572" s="1017"/>
      <c r="I572" s="1017"/>
      <c r="J572" s="1018"/>
      <c r="K572" s="1318"/>
      <c r="L572" s="1319"/>
      <c r="M572" s="1318" t="s">
        <v>2799</v>
      </c>
      <c r="N572" s="1320"/>
      <c r="O572" s="1320"/>
      <c r="P572" s="1320"/>
      <c r="Q572" s="1320"/>
      <c r="R572" s="1320"/>
      <c r="S572" s="1320"/>
      <c r="T572" s="1319"/>
      <c r="U572" s="1315"/>
      <c r="V572" s="1316"/>
      <c r="W572" s="1316"/>
      <c r="X572" s="1316"/>
      <c r="Y572" s="1317"/>
      <c r="Z572" s="1321">
        <v>1</v>
      </c>
      <c r="AA572" s="1322"/>
      <c r="AB572" s="1323"/>
      <c r="AC572" s="1315">
        <v>84000</v>
      </c>
      <c r="AD572" s="1317"/>
      <c r="AE572" s="924">
        <v>1</v>
      </c>
      <c r="AF572" s="1315">
        <v>84000</v>
      </c>
      <c r="AG572" s="1316"/>
      <c r="AH572" s="1316"/>
      <c r="AI572" s="1317"/>
    </row>
    <row r="573" spans="1:35" ht="14.25" customHeight="1">
      <c r="A573" s="428"/>
      <c r="B573" s="928">
        <v>565</v>
      </c>
      <c r="C573" s="1016" t="s">
        <v>2537</v>
      </c>
      <c r="D573" s="1017"/>
      <c r="E573" s="1017"/>
      <c r="F573" s="1017"/>
      <c r="G573" s="1017"/>
      <c r="H573" s="1017"/>
      <c r="I573" s="1017"/>
      <c r="J573" s="1018"/>
      <c r="K573" s="1318"/>
      <c r="L573" s="1319"/>
      <c r="M573" s="1318" t="s">
        <v>2800</v>
      </c>
      <c r="N573" s="1320"/>
      <c r="O573" s="1320"/>
      <c r="P573" s="1320"/>
      <c r="Q573" s="1320"/>
      <c r="R573" s="1320"/>
      <c r="S573" s="1320"/>
      <c r="T573" s="1319"/>
      <c r="U573" s="1315"/>
      <c r="V573" s="1316"/>
      <c r="W573" s="1316"/>
      <c r="X573" s="1316"/>
      <c r="Y573" s="1317"/>
      <c r="Z573" s="1321">
        <v>1</v>
      </c>
      <c r="AA573" s="1322"/>
      <c r="AB573" s="1323"/>
      <c r="AC573" s="1315">
        <v>84000</v>
      </c>
      <c r="AD573" s="1317"/>
      <c r="AE573" s="924">
        <v>1</v>
      </c>
      <c r="AF573" s="1315">
        <v>84000</v>
      </c>
      <c r="AG573" s="1316"/>
      <c r="AH573" s="1316"/>
      <c r="AI573" s="1317"/>
    </row>
    <row r="574" spans="1:35" ht="14.25" customHeight="1">
      <c r="A574" s="428"/>
      <c r="B574" s="928">
        <v>566</v>
      </c>
      <c r="C574" s="1016" t="s">
        <v>2537</v>
      </c>
      <c r="D574" s="1017"/>
      <c r="E574" s="1017"/>
      <c r="F574" s="1017"/>
      <c r="G574" s="1017"/>
      <c r="H574" s="1017"/>
      <c r="I574" s="1017"/>
      <c r="J574" s="1018"/>
      <c r="K574" s="1318" t="s">
        <v>2390</v>
      </c>
      <c r="L574" s="1319"/>
      <c r="M574" s="1318" t="s">
        <v>2801</v>
      </c>
      <c r="N574" s="1320"/>
      <c r="O574" s="1320"/>
      <c r="P574" s="1320"/>
      <c r="Q574" s="1320"/>
      <c r="R574" s="1320"/>
      <c r="S574" s="1320"/>
      <c r="T574" s="1319"/>
      <c r="U574" s="1315"/>
      <c r="V574" s="1316"/>
      <c r="W574" s="1316"/>
      <c r="X574" s="1316"/>
      <c r="Y574" s="1317"/>
      <c r="Z574" s="1321">
        <v>1</v>
      </c>
      <c r="AA574" s="1322"/>
      <c r="AB574" s="1323"/>
      <c r="AC574" s="1315">
        <v>84000</v>
      </c>
      <c r="AD574" s="1317"/>
      <c r="AE574" s="924">
        <v>1</v>
      </c>
      <c r="AF574" s="1315">
        <v>84000</v>
      </c>
      <c r="AG574" s="1316"/>
      <c r="AH574" s="1316"/>
      <c r="AI574" s="1317"/>
    </row>
    <row r="575" spans="1:35" ht="14.25" customHeight="1">
      <c r="A575" s="428"/>
      <c r="B575" s="928">
        <v>567</v>
      </c>
      <c r="C575" s="1016" t="s">
        <v>2440</v>
      </c>
      <c r="D575" s="1017"/>
      <c r="E575" s="1017"/>
      <c r="F575" s="1017"/>
      <c r="G575" s="1017"/>
      <c r="H575" s="1017"/>
      <c r="I575" s="1017"/>
      <c r="J575" s="1018"/>
      <c r="K575" s="1318"/>
      <c r="L575" s="1319"/>
      <c r="M575" s="1318" t="s">
        <v>2802</v>
      </c>
      <c r="N575" s="1320"/>
      <c r="O575" s="1320"/>
      <c r="P575" s="1320"/>
      <c r="Q575" s="1320"/>
      <c r="R575" s="1320"/>
      <c r="S575" s="1320"/>
      <c r="T575" s="1319"/>
      <c r="U575" s="1315"/>
      <c r="V575" s="1316"/>
      <c r="W575" s="1316"/>
      <c r="X575" s="1316"/>
      <c r="Y575" s="1317"/>
      <c r="Z575" s="1321">
        <v>1</v>
      </c>
      <c r="AA575" s="1322"/>
      <c r="AB575" s="1323"/>
      <c r="AC575" s="1315">
        <v>59400</v>
      </c>
      <c r="AD575" s="1317"/>
      <c r="AE575" s="924">
        <v>1</v>
      </c>
      <c r="AF575" s="1315">
        <v>59400</v>
      </c>
      <c r="AG575" s="1316"/>
      <c r="AH575" s="1316"/>
      <c r="AI575" s="1317"/>
    </row>
    <row r="576" spans="1:35" ht="14.25" customHeight="1">
      <c r="A576" s="428"/>
      <c r="B576" s="928">
        <v>568</v>
      </c>
      <c r="C576" s="1016" t="s">
        <v>2440</v>
      </c>
      <c r="D576" s="1017"/>
      <c r="E576" s="1017"/>
      <c r="F576" s="1017"/>
      <c r="G576" s="1017"/>
      <c r="H576" s="1017"/>
      <c r="I576" s="1017"/>
      <c r="J576" s="1018"/>
      <c r="K576" s="1318"/>
      <c r="L576" s="1319"/>
      <c r="M576" s="1318" t="s">
        <v>2803</v>
      </c>
      <c r="N576" s="1320"/>
      <c r="O576" s="1320"/>
      <c r="P576" s="1320"/>
      <c r="Q576" s="1320"/>
      <c r="R576" s="1320"/>
      <c r="S576" s="1320"/>
      <c r="T576" s="1319"/>
      <c r="U576" s="1315"/>
      <c r="V576" s="1316"/>
      <c r="W576" s="1316"/>
      <c r="X576" s="1316"/>
      <c r="Y576" s="1317"/>
      <c r="Z576" s="1321">
        <v>1</v>
      </c>
      <c r="AA576" s="1322"/>
      <c r="AB576" s="1323"/>
      <c r="AC576" s="1315">
        <v>59400</v>
      </c>
      <c r="AD576" s="1317"/>
      <c r="AE576" s="924">
        <v>1</v>
      </c>
      <c r="AF576" s="1315">
        <v>59400</v>
      </c>
      <c r="AG576" s="1316"/>
      <c r="AH576" s="1316"/>
      <c r="AI576" s="1317"/>
    </row>
    <row r="577" spans="1:35" ht="14.25" customHeight="1">
      <c r="A577" s="428"/>
      <c r="B577" s="928">
        <v>569</v>
      </c>
      <c r="C577" s="1016" t="s">
        <v>2440</v>
      </c>
      <c r="D577" s="1017"/>
      <c r="E577" s="1017"/>
      <c r="F577" s="1017"/>
      <c r="G577" s="1017"/>
      <c r="H577" s="1017"/>
      <c r="I577" s="1017"/>
      <c r="J577" s="1018"/>
      <c r="K577" s="1318"/>
      <c r="L577" s="1319"/>
      <c r="M577" s="1318" t="s">
        <v>2804</v>
      </c>
      <c r="N577" s="1320"/>
      <c r="O577" s="1320"/>
      <c r="P577" s="1320"/>
      <c r="Q577" s="1320"/>
      <c r="R577" s="1320"/>
      <c r="S577" s="1320"/>
      <c r="T577" s="1319"/>
      <c r="U577" s="1315"/>
      <c r="V577" s="1316"/>
      <c r="W577" s="1316"/>
      <c r="X577" s="1316"/>
      <c r="Y577" s="1317"/>
      <c r="Z577" s="1321">
        <v>1</v>
      </c>
      <c r="AA577" s="1322"/>
      <c r="AB577" s="1323"/>
      <c r="AC577" s="1315">
        <v>59400</v>
      </c>
      <c r="AD577" s="1317"/>
      <c r="AE577" s="924">
        <v>1</v>
      </c>
      <c r="AF577" s="1315">
        <v>59400</v>
      </c>
      <c r="AG577" s="1316"/>
      <c r="AH577" s="1316"/>
      <c r="AI577" s="1317"/>
    </row>
    <row r="578" spans="1:35" ht="14.25" customHeight="1">
      <c r="A578" s="428"/>
      <c r="B578" s="928">
        <v>570</v>
      </c>
      <c r="C578" s="1016" t="s">
        <v>2440</v>
      </c>
      <c r="D578" s="1017"/>
      <c r="E578" s="1017"/>
      <c r="F578" s="1017"/>
      <c r="G578" s="1017"/>
      <c r="H578" s="1017"/>
      <c r="I578" s="1017"/>
      <c r="J578" s="1018"/>
      <c r="K578" s="1318"/>
      <c r="L578" s="1319"/>
      <c r="M578" s="1318" t="s">
        <v>2805</v>
      </c>
      <c r="N578" s="1320"/>
      <c r="O578" s="1320"/>
      <c r="P578" s="1320"/>
      <c r="Q578" s="1320"/>
      <c r="R578" s="1320"/>
      <c r="S578" s="1320"/>
      <c r="T578" s="1319"/>
      <c r="U578" s="1315"/>
      <c r="V578" s="1316"/>
      <c r="W578" s="1316"/>
      <c r="X578" s="1316"/>
      <c r="Y578" s="1317"/>
      <c r="Z578" s="1321">
        <v>1</v>
      </c>
      <c r="AA578" s="1322"/>
      <c r="AB578" s="1323"/>
      <c r="AC578" s="1315">
        <v>59400</v>
      </c>
      <c r="AD578" s="1317"/>
      <c r="AE578" s="924">
        <v>1</v>
      </c>
      <c r="AF578" s="1315">
        <v>59400</v>
      </c>
      <c r="AG578" s="1316"/>
      <c r="AH578" s="1316"/>
      <c r="AI578" s="1317"/>
    </row>
    <row r="579" spans="1:35" ht="14.25" customHeight="1">
      <c r="A579" s="428"/>
      <c r="B579" s="928">
        <v>571</v>
      </c>
      <c r="C579" s="1016" t="s">
        <v>2440</v>
      </c>
      <c r="D579" s="1017"/>
      <c r="E579" s="1017"/>
      <c r="F579" s="1017"/>
      <c r="G579" s="1017"/>
      <c r="H579" s="1017"/>
      <c r="I579" s="1017"/>
      <c r="J579" s="1018"/>
      <c r="K579" s="1318"/>
      <c r="L579" s="1319"/>
      <c r="M579" s="1318" t="s">
        <v>2806</v>
      </c>
      <c r="N579" s="1320"/>
      <c r="O579" s="1320"/>
      <c r="P579" s="1320"/>
      <c r="Q579" s="1320"/>
      <c r="R579" s="1320"/>
      <c r="S579" s="1320"/>
      <c r="T579" s="1319"/>
      <c r="U579" s="1315"/>
      <c r="V579" s="1316"/>
      <c r="W579" s="1316"/>
      <c r="X579" s="1316"/>
      <c r="Y579" s="1317"/>
      <c r="Z579" s="1321">
        <v>1</v>
      </c>
      <c r="AA579" s="1322"/>
      <c r="AB579" s="1323"/>
      <c r="AC579" s="1315">
        <v>59400</v>
      </c>
      <c r="AD579" s="1317"/>
      <c r="AE579" s="924">
        <v>1</v>
      </c>
      <c r="AF579" s="1315">
        <v>59400</v>
      </c>
      <c r="AG579" s="1316"/>
      <c r="AH579" s="1316"/>
      <c r="AI579" s="1317"/>
    </row>
    <row r="580" spans="1:35" ht="14.25" customHeight="1">
      <c r="A580" s="428"/>
      <c r="B580" s="928">
        <v>572</v>
      </c>
      <c r="C580" s="1016" t="s">
        <v>2454</v>
      </c>
      <c r="D580" s="1017"/>
      <c r="E580" s="1017"/>
      <c r="F580" s="1017"/>
      <c r="G580" s="1017"/>
      <c r="H580" s="1017"/>
      <c r="I580" s="1017"/>
      <c r="J580" s="1018"/>
      <c r="K580" s="1318"/>
      <c r="L580" s="1319"/>
      <c r="M580" s="1318" t="s">
        <v>2807</v>
      </c>
      <c r="N580" s="1320"/>
      <c r="O580" s="1320"/>
      <c r="P580" s="1320"/>
      <c r="Q580" s="1320"/>
      <c r="R580" s="1320"/>
      <c r="S580" s="1320"/>
      <c r="T580" s="1319"/>
      <c r="U580" s="1315"/>
      <c r="V580" s="1316"/>
      <c r="W580" s="1316"/>
      <c r="X580" s="1316"/>
      <c r="Y580" s="1317"/>
      <c r="Z580" s="1321">
        <v>1</v>
      </c>
      <c r="AA580" s="1322"/>
      <c r="AB580" s="1323"/>
      <c r="AC580" s="1315">
        <v>10000</v>
      </c>
      <c r="AD580" s="1317"/>
      <c r="AE580" s="924">
        <v>1</v>
      </c>
      <c r="AF580" s="1315">
        <v>10000</v>
      </c>
      <c r="AG580" s="1316"/>
      <c r="AH580" s="1316"/>
      <c r="AI580" s="1317"/>
    </row>
    <row r="581" spans="1:35" ht="15" customHeight="1">
      <c r="A581" s="428"/>
      <c r="B581" s="928">
        <v>573</v>
      </c>
      <c r="C581" s="1016" t="s">
        <v>2454</v>
      </c>
      <c r="D581" s="1017"/>
      <c r="E581" s="1017"/>
      <c r="F581" s="1017"/>
      <c r="G581" s="1017"/>
      <c r="H581" s="1017"/>
      <c r="I581" s="1017"/>
      <c r="J581" s="1018"/>
      <c r="K581" s="1318" t="s">
        <v>2390</v>
      </c>
      <c r="L581" s="1319"/>
      <c r="M581" s="1318" t="s">
        <v>2808</v>
      </c>
      <c r="N581" s="1320"/>
      <c r="O581" s="1320"/>
      <c r="P581" s="1320"/>
      <c r="Q581" s="1320"/>
      <c r="R581" s="1320"/>
      <c r="S581" s="1320"/>
      <c r="T581" s="1319"/>
      <c r="U581" s="1315"/>
      <c r="V581" s="1316"/>
      <c r="W581" s="1316"/>
      <c r="X581" s="1316"/>
      <c r="Y581" s="1317"/>
      <c r="Z581" s="1321">
        <v>1</v>
      </c>
      <c r="AA581" s="1322"/>
      <c r="AB581" s="1323"/>
      <c r="AC581" s="1315">
        <v>10000</v>
      </c>
      <c r="AD581" s="1317"/>
      <c r="AE581" s="924">
        <v>1</v>
      </c>
      <c r="AF581" s="1315">
        <v>10000</v>
      </c>
      <c r="AG581" s="1316"/>
      <c r="AH581" s="1316"/>
      <c r="AI581" s="1317"/>
    </row>
    <row r="582" spans="1:35" ht="14.25" customHeight="1">
      <c r="A582" s="428"/>
      <c r="B582" s="928">
        <v>574</v>
      </c>
      <c r="C582" s="1016" t="s">
        <v>2454</v>
      </c>
      <c r="D582" s="1017"/>
      <c r="E582" s="1017"/>
      <c r="F582" s="1017"/>
      <c r="G582" s="1017"/>
      <c r="H582" s="1017"/>
      <c r="I582" s="1017"/>
      <c r="J582" s="1018"/>
      <c r="K582" s="1318"/>
      <c r="L582" s="1319"/>
      <c r="M582" s="1318" t="s">
        <v>2809</v>
      </c>
      <c r="N582" s="1320"/>
      <c r="O582" s="1320"/>
      <c r="P582" s="1320"/>
      <c r="Q582" s="1320"/>
      <c r="R582" s="1320"/>
      <c r="S582" s="1320"/>
      <c r="T582" s="1319"/>
      <c r="U582" s="1315"/>
      <c r="V582" s="1316"/>
      <c r="W582" s="1316"/>
      <c r="X582" s="1316"/>
      <c r="Y582" s="1317"/>
      <c r="Z582" s="1321">
        <v>1</v>
      </c>
      <c r="AA582" s="1322"/>
      <c r="AB582" s="1323"/>
      <c r="AC582" s="1315">
        <v>10000</v>
      </c>
      <c r="AD582" s="1317"/>
      <c r="AE582" s="924">
        <v>1</v>
      </c>
      <c r="AF582" s="1315">
        <v>10000</v>
      </c>
      <c r="AG582" s="1316"/>
      <c r="AH582" s="1316"/>
      <c r="AI582" s="1317"/>
    </row>
    <row r="583" spans="1:35" ht="14.25" customHeight="1">
      <c r="A583" s="428"/>
      <c r="B583" s="928">
        <v>575</v>
      </c>
      <c r="C583" s="1016" t="s">
        <v>2454</v>
      </c>
      <c r="D583" s="1017"/>
      <c r="E583" s="1017"/>
      <c r="F583" s="1017"/>
      <c r="G583" s="1017"/>
      <c r="H583" s="1017"/>
      <c r="I583" s="1017"/>
      <c r="J583" s="1018"/>
      <c r="K583" s="1318" t="s">
        <v>2390</v>
      </c>
      <c r="L583" s="1319"/>
      <c r="M583" s="1318" t="s">
        <v>2810</v>
      </c>
      <c r="N583" s="1320"/>
      <c r="O583" s="1320"/>
      <c r="P583" s="1320"/>
      <c r="Q583" s="1320"/>
      <c r="R583" s="1320"/>
      <c r="S583" s="1320"/>
      <c r="T583" s="1319"/>
      <c r="U583" s="1315"/>
      <c r="V583" s="1316"/>
      <c r="W583" s="1316"/>
      <c r="X583" s="1316"/>
      <c r="Y583" s="1317"/>
      <c r="Z583" s="1321">
        <v>1</v>
      </c>
      <c r="AA583" s="1322"/>
      <c r="AB583" s="1323"/>
      <c r="AC583" s="1315">
        <v>10000</v>
      </c>
      <c r="AD583" s="1317"/>
      <c r="AE583" s="924">
        <v>1</v>
      </c>
      <c r="AF583" s="1315">
        <v>10000</v>
      </c>
      <c r="AG583" s="1316"/>
      <c r="AH583" s="1316"/>
      <c r="AI583" s="1317"/>
    </row>
    <row r="584" spans="1:35" ht="14.25" customHeight="1">
      <c r="A584" s="428"/>
      <c r="B584" s="928">
        <v>576</v>
      </c>
      <c r="C584" s="1016" t="s">
        <v>2454</v>
      </c>
      <c r="D584" s="1017"/>
      <c r="E584" s="1017"/>
      <c r="F584" s="1017"/>
      <c r="G584" s="1017"/>
      <c r="H584" s="1017"/>
      <c r="I584" s="1017"/>
      <c r="J584" s="1018"/>
      <c r="K584" s="1318" t="s">
        <v>2390</v>
      </c>
      <c r="L584" s="1319"/>
      <c r="M584" s="1318" t="s">
        <v>2811</v>
      </c>
      <c r="N584" s="1320"/>
      <c r="O584" s="1320"/>
      <c r="P584" s="1320"/>
      <c r="Q584" s="1320"/>
      <c r="R584" s="1320"/>
      <c r="S584" s="1320"/>
      <c r="T584" s="1319"/>
      <c r="U584" s="1315"/>
      <c r="V584" s="1316"/>
      <c r="W584" s="1316"/>
      <c r="X584" s="1316"/>
      <c r="Y584" s="1317"/>
      <c r="Z584" s="1321">
        <v>1</v>
      </c>
      <c r="AA584" s="1322"/>
      <c r="AB584" s="1323"/>
      <c r="AC584" s="1315">
        <v>10000</v>
      </c>
      <c r="AD584" s="1317"/>
      <c r="AE584" s="924">
        <v>1</v>
      </c>
      <c r="AF584" s="1315">
        <v>10000</v>
      </c>
      <c r="AG584" s="1316"/>
      <c r="AH584" s="1316"/>
      <c r="AI584" s="1317"/>
    </row>
    <row r="585" spans="1:35" ht="14.25" customHeight="1">
      <c r="A585" s="428"/>
      <c r="B585" s="928">
        <v>577</v>
      </c>
      <c r="C585" s="1016" t="s">
        <v>2454</v>
      </c>
      <c r="D585" s="1017"/>
      <c r="E585" s="1017"/>
      <c r="F585" s="1017"/>
      <c r="G585" s="1017"/>
      <c r="H585" s="1017"/>
      <c r="I585" s="1017"/>
      <c r="J585" s="1018"/>
      <c r="K585" s="1318" t="s">
        <v>2390</v>
      </c>
      <c r="L585" s="1319"/>
      <c r="M585" s="1318" t="s">
        <v>2812</v>
      </c>
      <c r="N585" s="1320"/>
      <c r="O585" s="1320"/>
      <c r="P585" s="1320"/>
      <c r="Q585" s="1320"/>
      <c r="R585" s="1320"/>
      <c r="S585" s="1320"/>
      <c r="T585" s="1319"/>
      <c r="U585" s="1315"/>
      <c r="V585" s="1316"/>
      <c r="W585" s="1316"/>
      <c r="X585" s="1316"/>
      <c r="Y585" s="1317"/>
      <c r="Z585" s="1321">
        <v>1</v>
      </c>
      <c r="AA585" s="1322"/>
      <c r="AB585" s="1323"/>
      <c r="AC585" s="1315">
        <v>10000</v>
      </c>
      <c r="AD585" s="1317"/>
      <c r="AE585" s="924">
        <v>1</v>
      </c>
      <c r="AF585" s="1315">
        <v>10000</v>
      </c>
      <c r="AG585" s="1316"/>
      <c r="AH585" s="1316"/>
      <c r="AI585" s="1317"/>
    </row>
    <row r="586" spans="1:35" ht="14.25" customHeight="1">
      <c r="A586" s="428"/>
      <c r="B586" s="928">
        <v>578</v>
      </c>
      <c r="C586" s="1016" t="s">
        <v>2454</v>
      </c>
      <c r="D586" s="1017"/>
      <c r="E586" s="1017"/>
      <c r="F586" s="1017"/>
      <c r="G586" s="1017"/>
      <c r="H586" s="1017"/>
      <c r="I586" s="1017"/>
      <c r="J586" s="1018"/>
      <c r="K586" s="1318" t="s">
        <v>2390</v>
      </c>
      <c r="L586" s="1319"/>
      <c r="M586" s="1318" t="s">
        <v>2813</v>
      </c>
      <c r="N586" s="1320"/>
      <c r="O586" s="1320"/>
      <c r="P586" s="1320"/>
      <c r="Q586" s="1320"/>
      <c r="R586" s="1320"/>
      <c r="S586" s="1320"/>
      <c r="T586" s="1319"/>
      <c r="U586" s="1315"/>
      <c r="V586" s="1316"/>
      <c r="W586" s="1316"/>
      <c r="X586" s="1316"/>
      <c r="Y586" s="1317"/>
      <c r="Z586" s="1321">
        <v>1</v>
      </c>
      <c r="AA586" s="1322"/>
      <c r="AB586" s="1323"/>
      <c r="AC586" s="1315">
        <v>10000</v>
      </c>
      <c r="AD586" s="1317"/>
      <c r="AE586" s="924">
        <v>1</v>
      </c>
      <c r="AF586" s="1315">
        <v>10000</v>
      </c>
      <c r="AG586" s="1316"/>
      <c r="AH586" s="1316"/>
      <c r="AI586" s="1317"/>
    </row>
    <row r="587" spans="1:35" ht="14.25" customHeight="1">
      <c r="A587" s="428"/>
      <c r="B587" s="928">
        <v>579</v>
      </c>
      <c r="C587" s="1016" t="s">
        <v>2519</v>
      </c>
      <c r="D587" s="1017"/>
      <c r="E587" s="1017"/>
      <c r="F587" s="1017"/>
      <c r="G587" s="1017"/>
      <c r="H587" s="1017"/>
      <c r="I587" s="1017"/>
      <c r="J587" s="1018"/>
      <c r="K587" s="1318"/>
      <c r="L587" s="1319"/>
      <c r="M587" s="1318" t="s">
        <v>2814</v>
      </c>
      <c r="N587" s="1320"/>
      <c r="O587" s="1320"/>
      <c r="P587" s="1320"/>
      <c r="Q587" s="1320"/>
      <c r="R587" s="1320"/>
      <c r="S587" s="1320"/>
      <c r="T587" s="1319"/>
      <c r="U587" s="1315"/>
      <c r="V587" s="1316"/>
      <c r="W587" s="1316"/>
      <c r="X587" s="1316"/>
      <c r="Y587" s="1317"/>
      <c r="Z587" s="1321">
        <v>1</v>
      </c>
      <c r="AA587" s="1322"/>
      <c r="AB587" s="1323"/>
      <c r="AC587" s="1315">
        <v>35000</v>
      </c>
      <c r="AD587" s="1317"/>
      <c r="AE587" s="924">
        <v>1</v>
      </c>
      <c r="AF587" s="1315">
        <v>35000</v>
      </c>
      <c r="AG587" s="1316"/>
      <c r="AH587" s="1316"/>
      <c r="AI587" s="1317"/>
    </row>
    <row r="588" spans="1:35" ht="14.25" customHeight="1">
      <c r="A588" s="428"/>
      <c r="B588" s="928">
        <v>580</v>
      </c>
      <c r="C588" s="1016" t="s">
        <v>2597</v>
      </c>
      <c r="D588" s="1017"/>
      <c r="E588" s="1017"/>
      <c r="F588" s="1017"/>
      <c r="G588" s="1017"/>
      <c r="H588" s="1017"/>
      <c r="I588" s="1017"/>
      <c r="J588" s="1018"/>
      <c r="K588" s="1318"/>
      <c r="L588" s="1319"/>
      <c r="M588" s="1318" t="s">
        <v>2815</v>
      </c>
      <c r="N588" s="1320"/>
      <c r="O588" s="1320"/>
      <c r="P588" s="1320"/>
      <c r="Q588" s="1320"/>
      <c r="R588" s="1320"/>
      <c r="S588" s="1320"/>
      <c r="T588" s="1319"/>
      <c r="U588" s="1315"/>
      <c r="V588" s="1316"/>
      <c r="W588" s="1316"/>
      <c r="X588" s="1316"/>
      <c r="Y588" s="1317"/>
      <c r="Z588" s="1321">
        <v>1</v>
      </c>
      <c r="AA588" s="1322"/>
      <c r="AB588" s="1323"/>
      <c r="AC588" s="1315">
        <v>45000</v>
      </c>
      <c r="AD588" s="1317"/>
      <c r="AE588" s="924">
        <v>1</v>
      </c>
      <c r="AF588" s="1315">
        <v>45000</v>
      </c>
      <c r="AG588" s="1316"/>
      <c r="AH588" s="1316"/>
      <c r="AI588" s="1317"/>
    </row>
    <row r="589" spans="1:35" ht="14.25" customHeight="1">
      <c r="A589" s="428"/>
      <c r="B589" s="928">
        <v>581</v>
      </c>
      <c r="C589" s="1016" t="s">
        <v>2599</v>
      </c>
      <c r="D589" s="1017"/>
      <c r="E589" s="1017"/>
      <c r="F589" s="1017"/>
      <c r="G589" s="1017"/>
      <c r="H589" s="1017"/>
      <c r="I589" s="1017"/>
      <c r="J589" s="1018"/>
      <c r="K589" s="1318" t="s">
        <v>2390</v>
      </c>
      <c r="L589" s="1319"/>
      <c r="M589" s="1318" t="s">
        <v>2816</v>
      </c>
      <c r="N589" s="1320"/>
      <c r="O589" s="1320"/>
      <c r="P589" s="1320"/>
      <c r="Q589" s="1320"/>
      <c r="R589" s="1320"/>
      <c r="S589" s="1320"/>
      <c r="T589" s="1319"/>
      <c r="U589" s="1315"/>
      <c r="V589" s="1316"/>
      <c r="W589" s="1316"/>
      <c r="X589" s="1316"/>
      <c r="Y589" s="1317"/>
      <c r="Z589" s="1321">
        <v>1</v>
      </c>
      <c r="AA589" s="1322"/>
      <c r="AB589" s="1323"/>
      <c r="AC589" s="1315">
        <v>32500</v>
      </c>
      <c r="AD589" s="1317"/>
      <c r="AE589" s="924">
        <v>1</v>
      </c>
      <c r="AF589" s="1315">
        <v>32500</v>
      </c>
      <c r="AG589" s="1316"/>
      <c r="AH589" s="1316"/>
      <c r="AI589" s="1317"/>
    </row>
    <row r="590" spans="1:35" ht="14.25" customHeight="1">
      <c r="A590" s="428"/>
      <c r="B590" s="928">
        <v>582</v>
      </c>
      <c r="C590" s="1016" t="s">
        <v>2599</v>
      </c>
      <c r="D590" s="1017"/>
      <c r="E590" s="1017"/>
      <c r="F590" s="1017"/>
      <c r="G590" s="1017"/>
      <c r="H590" s="1017"/>
      <c r="I590" s="1017"/>
      <c r="J590" s="1018"/>
      <c r="K590" s="1318" t="s">
        <v>2390</v>
      </c>
      <c r="L590" s="1319"/>
      <c r="M590" s="1318" t="s">
        <v>1117</v>
      </c>
      <c r="N590" s="1320"/>
      <c r="O590" s="1320"/>
      <c r="P590" s="1320"/>
      <c r="Q590" s="1320"/>
      <c r="R590" s="1320"/>
      <c r="S590" s="1320"/>
      <c r="T590" s="1319"/>
      <c r="U590" s="1315"/>
      <c r="V590" s="1316"/>
      <c r="W590" s="1316"/>
      <c r="X590" s="1316"/>
      <c r="Y590" s="1317"/>
      <c r="Z590" s="1321">
        <v>1</v>
      </c>
      <c r="AA590" s="1322"/>
      <c r="AB590" s="1323"/>
      <c r="AC590" s="1315">
        <v>32500</v>
      </c>
      <c r="AD590" s="1317"/>
      <c r="AE590" s="924">
        <v>1</v>
      </c>
      <c r="AF590" s="1315">
        <v>32500</v>
      </c>
      <c r="AG590" s="1316"/>
      <c r="AH590" s="1316"/>
      <c r="AI590" s="1317"/>
    </row>
    <row r="591" spans="1:35" ht="14.25" customHeight="1">
      <c r="A591" s="428"/>
      <c r="B591" s="928">
        <v>583</v>
      </c>
      <c r="C591" s="1016" t="s">
        <v>2599</v>
      </c>
      <c r="D591" s="1017"/>
      <c r="E591" s="1017"/>
      <c r="F591" s="1017"/>
      <c r="G591" s="1017"/>
      <c r="H591" s="1017"/>
      <c r="I591" s="1017"/>
      <c r="J591" s="1018"/>
      <c r="K591" s="1318"/>
      <c r="L591" s="1319"/>
      <c r="M591" s="1318" t="s">
        <v>2817</v>
      </c>
      <c r="N591" s="1320"/>
      <c r="O591" s="1320"/>
      <c r="P591" s="1320"/>
      <c r="Q591" s="1320"/>
      <c r="R591" s="1320"/>
      <c r="S591" s="1320"/>
      <c r="T591" s="1319"/>
      <c r="U591" s="1315"/>
      <c r="V591" s="1316"/>
      <c r="W591" s="1316"/>
      <c r="X591" s="1316"/>
      <c r="Y591" s="1317"/>
      <c r="Z591" s="1321">
        <v>1</v>
      </c>
      <c r="AA591" s="1322"/>
      <c r="AB591" s="1323"/>
      <c r="AC591" s="1315">
        <v>32500</v>
      </c>
      <c r="AD591" s="1317"/>
      <c r="AE591" s="924">
        <v>1</v>
      </c>
      <c r="AF591" s="1315">
        <v>32500</v>
      </c>
      <c r="AG591" s="1316"/>
      <c r="AH591" s="1316"/>
      <c r="AI591" s="1317"/>
    </row>
    <row r="592" spans="1:35" ht="15" customHeight="1">
      <c r="A592" s="428"/>
      <c r="B592" s="928">
        <v>584</v>
      </c>
      <c r="C592" s="1016" t="s">
        <v>2818</v>
      </c>
      <c r="D592" s="1017"/>
      <c r="E592" s="1017"/>
      <c r="F592" s="1017"/>
      <c r="G592" s="1017"/>
      <c r="H592" s="1017"/>
      <c r="I592" s="1017"/>
      <c r="J592" s="1018"/>
      <c r="K592" s="1318" t="s">
        <v>2390</v>
      </c>
      <c r="L592" s="1319"/>
      <c r="M592" s="1318" t="s">
        <v>2819</v>
      </c>
      <c r="N592" s="1320"/>
      <c r="O592" s="1320"/>
      <c r="P592" s="1320"/>
      <c r="Q592" s="1320"/>
      <c r="R592" s="1320"/>
      <c r="S592" s="1320"/>
      <c r="T592" s="1319"/>
      <c r="U592" s="1315"/>
      <c r="V592" s="1316"/>
      <c r="W592" s="1316"/>
      <c r="X592" s="1316"/>
      <c r="Y592" s="1317"/>
      <c r="Z592" s="1321">
        <v>1</v>
      </c>
      <c r="AA592" s="1322"/>
      <c r="AB592" s="1323"/>
      <c r="AC592" s="1315">
        <v>66666.66</v>
      </c>
      <c r="AD592" s="1317"/>
      <c r="AE592" s="924">
        <v>1</v>
      </c>
      <c r="AF592" s="1315">
        <v>66666.66</v>
      </c>
      <c r="AG592" s="1316"/>
      <c r="AH592" s="1316"/>
      <c r="AI592" s="1317"/>
    </row>
    <row r="593" spans="1:35" ht="26.25" customHeight="1">
      <c r="A593" s="428"/>
      <c r="B593" s="928">
        <v>585</v>
      </c>
      <c r="C593" s="1016" t="s">
        <v>2820</v>
      </c>
      <c r="D593" s="1017"/>
      <c r="E593" s="1017"/>
      <c r="F593" s="1017"/>
      <c r="G593" s="1017"/>
      <c r="H593" s="1017"/>
      <c r="I593" s="1017"/>
      <c r="J593" s="1018"/>
      <c r="K593" s="1318" t="s">
        <v>2388</v>
      </c>
      <c r="L593" s="1319"/>
      <c r="M593" s="1318" t="s">
        <v>2821</v>
      </c>
      <c r="N593" s="1320"/>
      <c r="O593" s="1320"/>
      <c r="P593" s="1320"/>
      <c r="Q593" s="1320"/>
      <c r="R593" s="1320"/>
      <c r="S593" s="1320"/>
      <c r="T593" s="1319"/>
      <c r="U593" s="1315"/>
      <c r="V593" s="1316"/>
      <c r="W593" s="1316"/>
      <c r="X593" s="1316"/>
      <c r="Y593" s="1317"/>
      <c r="Z593" s="1321">
        <v>1</v>
      </c>
      <c r="AA593" s="1322"/>
      <c r="AB593" s="1323"/>
      <c r="AC593" s="1315">
        <v>649000</v>
      </c>
      <c r="AD593" s="1317"/>
      <c r="AE593" s="924">
        <v>1</v>
      </c>
      <c r="AF593" s="1315">
        <v>649000</v>
      </c>
      <c r="AG593" s="1316"/>
      <c r="AH593" s="1316"/>
      <c r="AI593" s="1317"/>
    </row>
    <row r="594" spans="1:35" ht="14.25" customHeight="1">
      <c r="A594" s="428"/>
      <c r="B594" s="928">
        <v>586</v>
      </c>
      <c r="C594" s="1016" t="s">
        <v>2822</v>
      </c>
      <c r="D594" s="1017"/>
      <c r="E594" s="1017"/>
      <c r="F594" s="1017"/>
      <c r="G594" s="1017"/>
      <c r="H594" s="1017"/>
      <c r="I594" s="1017"/>
      <c r="J594" s="1018"/>
      <c r="K594" s="1318" t="s">
        <v>2388</v>
      </c>
      <c r="L594" s="1319"/>
      <c r="M594" s="1318" t="s">
        <v>2823</v>
      </c>
      <c r="N594" s="1320"/>
      <c r="O594" s="1320"/>
      <c r="P594" s="1320"/>
      <c r="Q594" s="1320"/>
      <c r="R594" s="1320"/>
      <c r="S594" s="1320"/>
      <c r="T594" s="1319"/>
      <c r="U594" s="1315"/>
      <c r="V594" s="1316"/>
      <c r="W594" s="1316"/>
      <c r="X594" s="1316"/>
      <c r="Y594" s="1317"/>
      <c r="Z594" s="1321">
        <v>1</v>
      </c>
      <c r="AA594" s="1322"/>
      <c r="AB594" s="1323"/>
      <c r="AC594" s="1315">
        <v>54000</v>
      </c>
      <c r="AD594" s="1317"/>
      <c r="AE594" s="924">
        <v>1</v>
      </c>
      <c r="AF594" s="1315">
        <v>54000</v>
      </c>
      <c r="AG594" s="1316"/>
      <c r="AH594" s="1316"/>
      <c r="AI594" s="1317"/>
    </row>
    <row r="595" spans="1:35" ht="26.25" customHeight="1">
      <c r="A595" s="428"/>
      <c r="B595" s="928">
        <v>587</v>
      </c>
      <c r="C595" s="1016" t="s">
        <v>2824</v>
      </c>
      <c r="D595" s="1017"/>
      <c r="E595" s="1017"/>
      <c r="F595" s="1017"/>
      <c r="G595" s="1017"/>
      <c r="H595" s="1017"/>
      <c r="I595" s="1017"/>
      <c r="J595" s="1018"/>
      <c r="K595" s="1318" t="s">
        <v>2177</v>
      </c>
      <c r="L595" s="1319"/>
      <c r="M595" s="1318" t="s">
        <v>2825</v>
      </c>
      <c r="N595" s="1320"/>
      <c r="O595" s="1320"/>
      <c r="P595" s="1320"/>
      <c r="Q595" s="1320"/>
      <c r="R595" s="1320"/>
      <c r="S595" s="1320"/>
      <c r="T595" s="1319"/>
      <c r="U595" s="1315"/>
      <c r="V595" s="1316"/>
      <c r="W595" s="1316"/>
      <c r="X595" s="1316"/>
      <c r="Y595" s="1317"/>
      <c r="Z595" s="1321">
        <v>1</v>
      </c>
      <c r="AA595" s="1322"/>
      <c r="AB595" s="1323"/>
      <c r="AC595" s="1315">
        <v>120000</v>
      </c>
      <c r="AD595" s="1317"/>
      <c r="AE595" s="924">
        <v>1</v>
      </c>
      <c r="AF595" s="1315">
        <v>120000</v>
      </c>
      <c r="AG595" s="1316"/>
      <c r="AH595" s="1316"/>
      <c r="AI595" s="1317"/>
    </row>
    <row r="596" spans="1:35" ht="14.25" customHeight="1">
      <c r="A596" s="428"/>
      <c r="B596" s="928">
        <v>588</v>
      </c>
      <c r="C596" s="1016" t="s">
        <v>2068</v>
      </c>
      <c r="D596" s="1017"/>
      <c r="E596" s="1017"/>
      <c r="F596" s="1017"/>
      <c r="G596" s="1017"/>
      <c r="H596" s="1017"/>
      <c r="I596" s="1017"/>
      <c r="J596" s="1018"/>
      <c r="K596" s="1318"/>
      <c r="L596" s="1319"/>
      <c r="M596" s="1318" t="s">
        <v>2826</v>
      </c>
      <c r="N596" s="1320"/>
      <c r="O596" s="1320"/>
      <c r="P596" s="1320"/>
      <c r="Q596" s="1320"/>
      <c r="R596" s="1320"/>
      <c r="S596" s="1320"/>
      <c r="T596" s="1319"/>
      <c r="U596" s="1315"/>
      <c r="V596" s="1316"/>
      <c r="W596" s="1316"/>
      <c r="X596" s="1316"/>
      <c r="Y596" s="1317"/>
      <c r="Z596" s="1321">
        <v>1</v>
      </c>
      <c r="AA596" s="1322"/>
      <c r="AB596" s="1323"/>
      <c r="AC596" s="1315">
        <v>15000</v>
      </c>
      <c r="AD596" s="1317"/>
      <c r="AE596" s="924">
        <v>1</v>
      </c>
      <c r="AF596" s="1315">
        <v>15000</v>
      </c>
      <c r="AG596" s="1316"/>
      <c r="AH596" s="1316"/>
      <c r="AI596" s="1317"/>
    </row>
    <row r="597" spans="1:35" ht="14.25" customHeight="1">
      <c r="A597" s="428"/>
      <c r="B597" s="928">
        <v>589</v>
      </c>
      <c r="C597" s="1016" t="s">
        <v>2068</v>
      </c>
      <c r="D597" s="1017"/>
      <c r="E597" s="1017"/>
      <c r="F597" s="1017"/>
      <c r="G597" s="1017"/>
      <c r="H597" s="1017"/>
      <c r="I597" s="1017"/>
      <c r="J597" s="1018"/>
      <c r="K597" s="1318"/>
      <c r="L597" s="1319"/>
      <c r="M597" s="1318" t="s">
        <v>2827</v>
      </c>
      <c r="N597" s="1320"/>
      <c r="O597" s="1320"/>
      <c r="P597" s="1320"/>
      <c r="Q597" s="1320"/>
      <c r="R597" s="1320"/>
      <c r="S597" s="1320"/>
      <c r="T597" s="1319"/>
      <c r="U597" s="1315"/>
      <c r="V597" s="1316"/>
      <c r="W597" s="1316"/>
      <c r="X597" s="1316"/>
      <c r="Y597" s="1317"/>
      <c r="Z597" s="1321">
        <v>1</v>
      </c>
      <c r="AA597" s="1322"/>
      <c r="AB597" s="1323"/>
      <c r="AC597" s="1315">
        <v>15000</v>
      </c>
      <c r="AD597" s="1317"/>
      <c r="AE597" s="924">
        <v>1</v>
      </c>
      <c r="AF597" s="1315">
        <v>15000</v>
      </c>
      <c r="AG597" s="1316"/>
      <c r="AH597" s="1316"/>
      <c r="AI597" s="1317"/>
    </row>
    <row r="598" spans="1:35" ht="14.25" customHeight="1">
      <c r="A598" s="428"/>
      <c r="B598" s="928">
        <v>590</v>
      </c>
      <c r="C598" s="1016" t="s">
        <v>2828</v>
      </c>
      <c r="D598" s="1017"/>
      <c r="E598" s="1017"/>
      <c r="F598" s="1017"/>
      <c r="G598" s="1017"/>
      <c r="H598" s="1017"/>
      <c r="I598" s="1017"/>
      <c r="J598" s="1018"/>
      <c r="K598" s="1318" t="s">
        <v>2234</v>
      </c>
      <c r="L598" s="1319"/>
      <c r="M598" s="1318" t="s">
        <v>2829</v>
      </c>
      <c r="N598" s="1320"/>
      <c r="O598" s="1320"/>
      <c r="P598" s="1320"/>
      <c r="Q598" s="1320"/>
      <c r="R598" s="1320"/>
      <c r="S598" s="1320"/>
      <c r="T598" s="1319"/>
      <c r="U598" s="1315"/>
      <c r="V598" s="1316"/>
      <c r="W598" s="1316"/>
      <c r="X598" s="1316"/>
      <c r="Y598" s="1317"/>
      <c r="Z598" s="1321">
        <v>1</v>
      </c>
      <c r="AA598" s="1322"/>
      <c r="AB598" s="1323"/>
      <c r="AC598" s="1315">
        <v>175000</v>
      </c>
      <c r="AD598" s="1317"/>
      <c r="AE598" s="924">
        <v>1</v>
      </c>
      <c r="AF598" s="1315">
        <v>175000</v>
      </c>
      <c r="AG598" s="1316"/>
      <c r="AH598" s="1316"/>
      <c r="AI598" s="1317"/>
    </row>
    <row r="599" spans="1:35" ht="15" customHeight="1">
      <c r="A599" s="428"/>
      <c r="B599" s="928">
        <v>591</v>
      </c>
      <c r="C599" s="1016" t="s">
        <v>2830</v>
      </c>
      <c r="D599" s="1017"/>
      <c r="E599" s="1017"/>
      <c r="F599" s="1017"/>
      <c r="G599" s="1017"/>
      <c r="H599" s="1017"/>
      <c r="I599" s="1017"/>
      <c r="J599" s="1018"/>
      <c r="K599" s="1318" t="s">
        <v>2234</v>
      </c>
      <c r="L599" s="1319"/>
      <c r="M599" s="1318" t="s">
        <v>2831</v>
      </c>
      <c r="N599" s="1320"/>
      <c r="O599" s="1320"/>
      <c r="P599" s="1320"/>
      <c r="Q599" s="1320"/>
      <c r="R599" s="1320"/>
      <c r="S599" s="1320"/>
      <c r="T599" s="1319"/>
      <c r="U599" s="1315"/>
      <c r="V599" s="1316"/>
      <c r="W599" s="1316"/>
      <c r="X599" s="1316"/>
      <c r="Y599" s="1317"/>
      <c r="Z599" s="1321">
        <v>1</v>
      </c>
      <c r="AA599" s="1322"/>
      <c r="AB599" s="1323"/>
      <c r="AC599" s="1315">
        <v>36250</v>
      </c>
      <c r="AD599" s="1317"/>
      <c r="AE599" s="924">
        <v>1</v>
      </c>
      <c r="AF599" s="1315">
        <v>36250</v>
      </c>
      <c r="AG599" s="1316"/>
      <c r="AH599" s="1316"/>
      <c r="AI599" s="1317"/>
    </row>
    <row r="600" spans="1:35" ht="26.25" customHeight="1">
      <c r="A600" s="428"/>
      <c r="B600" s="928">
        <v>592</v>
      </c>
      <c r="C600" s="1016" t="s">
        <v>2832</v>
      </c>
      <c r="D600" s="1017"/>
      <c r="E600" s="1017"/>
      <c r="F600" s="1017"/>
      <c r="G600" s="1017"/>
      <c r="H600" s="1017"/>
      <c r="I600" s="1017"/>
      <c r="J600" s="1018"/>
      <c r="K600" s="1318" t="s">
        <v>2234</v>
      </c>
      <c r="L600" s="1319"/>
      <c r="M600" s="1318" t="s">
        <v>2833</v>
      </c>
      <c r="N600" s="1320"/>
      <c r="O600" s="1320"/>
      <c r="P600" s="1320"/>
      <c r="Q600" s="1320"/>
      <c r="R600" s="1320"/>
      <c r="S600" s="1320"/>
      <c r="T600" s="1319"/>
      <c r="U600" s="1315"/>
      <c r="V600" s="1316"/>
      <c r="W600" s="1316"/>
      <c r="X600" s="1316"/>
      <c r="Y600" s="1317"/>
      <c r="Z600" s="1321">
        <v>1</v>
      </c>
      <c r="AA600" s="1322"/>
      <c r="AB600" s="1323"/>
      <c r="AC600" s="1315">
        <v>21250</v>
      </c>
      <c r="AD600" s="1317"/>
      <c r="AE600" s="924">
        <v>1</v>
      </c>
      <c r="AF600" s="1315">
        <v>21250</v>
      </c>
      <c r="AG600" s="1316"/>
      <c r="AH600" s="1316"/>
      <c r="AI600" s="1317"/>
    </row>
    <row r="601" spans="1:35" ht="26.25" customHeight="1">
      <c r="A601" s="428"/>
      <c r="B601" s="928">
        <v>593</v>
      </c>
      <c r="C601" s="1016" t="s">
        <v>2834</v>
      </c>
      <c r="D601" s="1017"/>
      <c r="E601" s="1017"/>
      <c r="F601" s="1017"/>
      <c r="G601" s="1017"/>
      <c r="H601" s="1017"/>
      <c r="I601" s="1017"/>
      <c r="J601" s="1018"/>
      <c r="K601" s="1318" t="s">
        <v>2234</v>
      </c>
      <c r="L601" s="1319"/>
      <c r="M601" s="1318" t="s">
        <v>2835</v>
      </c>
      <c r="N601" s="1320"/>
      <c r="O601" s="1320"/>
      <c r="P601" s="1320"/>
      <c r="Q601" s="1320"/>
      <c r="R601" s="1320"/>
      <c r="S601" s="1320"/>
      <c r="T601" s="1319"/>
      <c r="U601" s="1315"/>
      <c r="V601" s="1316"/>
      <c r="W601" s="1316"/>
      <c r="X601" s="1316"/>
      <c r="Y601" s="1317"/>
      <c r="Z601" s="1321">
        <v>1</v>
      </c>
      <c r="AA601" s="1322"/>
      <c r="AB601" s="1323"/>
      <c r="AC601" s="1315">
        <v>50000</v>
      </c>
      <c r="AD601" s="1317"/>
      <c r="AE601" s="924">
        <v>1</v>
      </c>
      <c r="AF601" s="1315">
        <v>50000</v>
      </c>
      <c r="AG601" s="1316"/>
      <c r="AH601" s="1316"/>
      <c r="AI601" s="1317"/>
    </row>
    <row r="602" spans="1:35" ht="14.25" customHeight="1">
      <c r="A602" s="428"/>
      <c r="B602" s="928">
        <v>594</v>
      </c>
      <c r="C602" s="1016" t="s">
        <v>348</v>
      </c>
      <c r="D602" s="1017"/>
      <c r="E602" s="1017"/>
      <c r="F602" s="1017"/>
      <c r="G602" s="1017"/>
      <c r="H602" s="1017"/>
      <c r="I602" s="1017"/>
      <c r="J602" s="1018"/>
      <c r="K602" s="1318" t="s">
        <v>2234</v>
      </c>
      <c r="L602" s="1319"/>
      <c r="M602" s="1318" t="s">
        <v>2836</v>
      </c>
      <c r="N602" s="1320"/>
      <c r="O602" s="1320"/>
      <c r="P602" s="1320"/>
      <c r="Q602" s="1320"/>
      <c r="R602" s="1320"/>
      <c r="S602" s="1320"/>
      <c r="T602" s="1319"/>
      <c r="U602" s="1315"/>
      <c r="V602" s="1316"/>
      <c r="W602" s="1316"/>
      <c r="X602" s="1316"/>
      <c r="Y602" s="1317"/>
      <c r="Z602" s="1321">
        <v>1</v>
      </c>
      <c r="AA602" s="1322"/>
      <c r="AB602" s="1323"/>
      <c r="AC602" s="1315">
        <v>45000</v>
      </c>
      <c r="AD602" s="1317"/>
      <c r="AE602" s="924">
        <v>1</v>
      </c>
      <c r="AF602" s="1315">
        <v>45000</v>
      </c>
      <c r="AG602" s="1316"/>
      <c r="AH602" s="1316"/>
      <c r="AI602" s="1317"/>
    </row>
    <row r="603" spans="1:35" ht="14.25" customHeight="1">
      <c r="A603" s="428"/>
      <c r="B603" s="928">
        <v>595</v>
      </c>
      <c r="C603" s="1016" t="s">
        <v>2066</v>
      </c>
      <c r="D603" s="1017"/>
      <c r="E603" s="1017"/>
      <c r="F603" s="1017"/>
      <c r="G603" s="1017"/>
      <c r="H603" s="1017"/>
      <c r="I603" s="1017"/>
      <c r="J603" s="1018"/>
      <c r="K603" s="1318" t="s">
        <v>2234</v>
      </c>
      <c r="L603" s="1319"/>
      <c r="M603" s="1318" t="s">
        <v>2837</v>
      </c>
      <c r="N603" s="1320"/>
      <c r="O603" s="1320"/>
      <c r="P603" s="1320"/>
      <c r="Q603" s="1320"/>
      <c r="R603" s="1320"/>
      <c r="S603" s="1320"/>
      <c r="T603" s="1319"/>
      <c r="U603" s="1315"/>
      <c r="V603" s="1316"/>
      <c r="W603" s="1316"/>
      <c r="X603" s="1316"/>
      <c r="Y603" s="1317"/>
      <c r="Z603" s="1321">
        <v>1</v>
      </c>
      <c r="AA603" s="1322"/>
      <c r="AB603" s="1323"/>
      <c r="AC603" s="1315">
        <v>45000</v>
      </c>
      <c r="AD603" s="1317"/>
      <c r="AE603" s="924">
        <v>1</v>
      </c>
      <c r="AF603" s="1315">
        <v>45000</v>
      </c>
      <c r="AG603" s="1316"/>
      <c r="AH603" s="1316"/>
      <c r="AI603" s="1317"/>
    </row>
    <row r="604" spans="1:35" ht="14.25" customHeight="1">
      <c r="A604" s="428"/>
      <c r="B604" s="928">
        <v>596</v>
      </c>
      <c r="C604" s="1016" t="s">
        <v>2066</v>
      </c>
      <c r="D604" s="1017"/>
      <c r="E604" s="1017"/>
      <c r="F604" s="1017"/>
      <c r="G604" s="1017"/>
      <c r="H604" s="1017"/>
      <c r="I604" s="1017"/>
      <c r="J604" s="1018"/>
      <c r="K604" s="1318" t="s">
        <v>2234</v>
      </c>
      <c r="L604" s="1319"/>
      <c r="M604" s="1318" t="s">
        <v>2838</v>
      </c>
      <c r="N604" s="1320"/>
      <c r="O604" s="1320"/>
      <c r="P604" s="1320"/>
      <c r="Q604" s="1320"/>
      <c r="R604" s="1320"/>
      <c r="S604" s="1320"/>
      <c r="T604" s="1319"/>
      <c r="U604" s="1315"/>
      <c r="V604" s="1316"/>
      <c r="W604" s="1316"/>
      <c r="X604" s="1316"/>
      <c r="Y604" s="1317"/>
      <c r="Z604" s="1321">
        <v>1</v>
      </c>
      <c r="AA604" s="1322"/>
      <c r="AB604" s="1323"/>
      <c r="AC604" s="1315">
        <v>45000</v>
      </c>
      <c r="AD604" s="1317"/>
      <c r="AE604" s="924">
        <v>1</v>
      </c>
      <c r="AF604" s="1315">
        <v>45000</v>
      </c>
      <c r="AG604" s="1316"/>
      <c r="AH604" s="1316"/>
      <c r="AI604" s="1317"/>
    </row>
    <row r="605" spans="1:35" ht="14.25" customHeight="1">
      <c r="A605" s="428"/>
      <c r="B605" s="928">
        <v>597</v>
      </c>
      <c r="C605" s="1016" t="s">
        <v>2066</v>
      </c>
      <c r="D605" s="1017"/>
      <c r="E605" s="1017"/>
      <c r="F605" s="1017"/>
      <c r="G605" s="1017"/>
      <c r="H605" s="1017"/>
      <c r="I605" s="1017"/>
      <c r="J605" s="1018"/>
      <c r="K605" s="1318" t="s">
        <v>2234</v>
      </c>
      <c r="L605" s="1319"/>
      <c r="M605" s="1318" t="s">
        <v>2839</v>
      </c>
      <c r="N605" s="1320"/>
      <c r="O605" s="1320"/>
      <c r="P605" s="1320"/>
      <c r="Q605" s="1320"/>
      <c r="R605" s="1320"/>
      <c r="S605" s="1320"/>
      <c r="T605" s="1319"/>
      <c r="U605" s="1315"/>
      <c r="V605" s="1316"/>
      <c r="W605" s="1316"/>
      <c r="X605" s="1316"/>
      <c r="Y605" s="1317"/>
      <c r="Z605" s="1321">
        <v>1</v>
      </c>
      <c r="AA605" s="1322"/>
      <c r="AB605" s="1323"/>
      <c r="AC605" s="1315">
        <v>45000</v>
      </c>
      <c r="AD605" s="1317"/>
      <c r="AE605" s="924">
        <v>1</v>
      </c>
      <c r="AF605" s="1315">
        <v>45000</v>
      </c>
      <c r="AG605" s="1316"/>
      <c r="AH605" s="1316"/>
      <c r="AI605" s="1317"/>
    </row>
    <row r="606" spans="1:35" ht="14.25" customHeight="1">
      <c r="A606" s="428"/>
      <c r="B606" s="928">
        <v>598</v>
      </c>
      <c r="C606" s="1016" t="s">
        <v>2066</v>
      </c>
      <c r="D606" s="1017"/>
      <c r="E606" s="1017"/>
      <c r="F606" s="1017"/>
      <c r="G606" s="1017"/>
      <c r="H606" s="1017"/>
      <c r="I606" s="1017"/>
      <c r="J606" s="1018"/>
      <c r="K606" s="1318" t="s">
        <v>2234</v>
      </c>
      <c r="L606" s="1319"/>
      <c r="M606" s="1318" t="s">
        <v>2840</v>
      </c>
      <c r="N606" s="1320"/>
      <c r="O606" s="1320"/>
      <c r="P606" s="1320"/>
      <c r="Q606" s="1320"/>
      <c r="R606" s="1320"/>
      <c r="S606" s="1320"/>
      <c r="T606" s="1319"/>
      <c r="U606" s="1315"/>
      <c r="V606" s="1316"/>
      <c r="W606" s="1316"/>
      <c r="X606" s="1316"/>
      <c r="Y606" s="1317"/>
      <c r="Z606" s="1321">
        <v>1</v>
      </c>
      <c r="AA606" s="1322"/>
      <c r="AB606" s="1323"/>
      <c r="AC606" s="1315">
        <v>45000</v>
      </c>
      <c r="AD606" s="1317"/>
      <c r="AE606" s="924">
        <v>1</v>
      </c>
      <c r="AF606" s="1315">
        <v>45000</v>
      </c>
      <c r="AG606" s="1316"/>
      <c r="AH606" s="1316"/>
      <c r="AI606" s="1317"/>
    </row>
    <row r="607" spans="1:35" ht="15" customHeight="1">
      <c r="A607" s="428"/>
      <c r="B607" s="928">
        <v>599</v>
      </c>
      <c r="C607" s="1016" t="s">
        <v>2066</v>
      </c>
      <c r="D607" s="1017"/>
      <c r="E607" s="1017"/>
      <c r="F607" s="1017"/>
      <c r="G607" s="1017"/>
      <c r="H607" s="1017"/>
      <c r="I607" s="1017"/>
      <c r="J607" s="1018"/>
      <c r="K607" s="1318" t="s">
        <v>2234</v>
      </c>
      <c r="L607" s="1319"/>
      <c r="M607" s="1318" t="s">
        <v>2841</v>
      </c>
      <c r="N607" s="1320"/>
      <c r="O607" s="1320"/>
      <c r="P607" s="1320"/>
      <c r="Q607" s="1320"/>
      <c r="R607" s="1320"/>
      <c r="S607" s="1320"/>
      <c r="T607" s="1319"/>
      <c r="U607" s="1315"/>
      <c r="V607" s="1316"/>
      <c r="W607" s="1316"/>
      <c r="X607" s="1316"/>
      <c r="Y607" s="1317"/>
      <c r="Z607" s="1321">
        <v>1</v>
      </c>
      <c r="AA607" s="1322"/>
      <c r="AB607" s="1323"/>
      <c r="AC607" s="1315">
        <v>45000</v>
      </c>
      <c r="AD607" s="1317"/>
      <c r="AE607" s="924">
        <v>1</v>
      </c>
      <c r="AF607" s="1315">
        <v>45000</v>
      </c>
      <c r="AG607" s="1316"/>
      <c r="AH607" s="1316"/>
      <c r="AI607" s="1317"/>
    </row>
    <row r="608" spans="1:35" ht="14.25" customHeight="1">
      <c r="A608" s="428"/>
      <c r="B608" s="928">
        <v>600</v>
      </c>
      <c r="C608" s="1016" t="s">
        <v>2066</v>
      </c>
      <c r="D608" s="1017"/>
      <c r="E608" s="1017"/>
      <c r="F608" s="1017"/>
      <c r="G608" s="1017"/>
      <c r="H608" s="1017"/>
      <c r="I608" s="1017"/>
      <c r="J608" s="1018"/>
      <c r="K608" s="1318" t="s">
        <v>2234</v>
      </c>
      <c r="L608" s="1319"/>
      <c r="M608" s="1318" t="s">
        <v>2842</v>
      </c>
      <c r="N608" s="1320"/>
      <c r="O608" s="1320"/>
      <c r="P608" s="1320"/>
      <c r="Q608" s="1320"/>
      <c r="R608" s="1320"/>
      <c r="S608" s="1320"/>
      <c r="T608" s="1319"/>
      <c r="U608" s="1315"/>
      <c r="V608" s="1316"/>
      <c r="W608" s="1316"/>
      <c r="X608" s="1316"/>
      <c r="Y608" s="1317"/>
      <c r="Z608" s="1321">
        <v>1</v>
      </c>
      <c r="AA608" s="1322"/>
      <c r="AB608" s="1323"/>
      <c r="AC608" s="1315">
        <v>45000</v>
      </c>
      <c r="AD608" s="1317"/>
      <c r="AE608" s="924">
        <v>1</v>
      </c>
      <c r="AF608" s="1315">
        <v>45000</v>
      </c>
      <c r="AG608" s="1316"/>
      <c r="AH608" s="1316"/>
      <c r="AI608" s="1317"/>
    </row>
    <row r="609" spans="1:35" ht="14.25" customHeight="1">
      <c r="A609" s="428"/>
      <c r="B609" s="928">
        <v>601</v>
      </c>
      <c r="C609" s="1016" t="s">
        <v>2066</v>
      </c>
      <c r="D609" s="1017"/>
      <c r="E609" s="1017"/>
      <c r="F609" s="1017"/>
      <c r="G609" s="1017"/>
      <c r="H609" s="1017"/>
      <c r="I609" s="1017"/>
      <c r="J609" s="1018"/>
      <c r="K609" s="1318" t="s">
        <v>2234</v>
      </c>
      <c r="L609" s="1319"/>
      <c r="M609" s="1318" t="s">
        <v>2843</v>
      </c>
      <c r="N609" s="1320"/>
      <c r="O609" s="1320"/>
      <c r="P609" s="1320"/>
      <c r="Q609" s="1320"/>
      <c r="R609" s="1320"/>
      <c r="S609" s="1320"/>
      <c r="T609" s="1319"/>
      <c r="U609" s="1315"/>
      <c r="V609" s="1316"/>
      <c r="W609" s="1316"/>
      <c r="X609" s="1316"/>
      <c r="Y609" s="1317"/>
      <c r="Z609" s="1321">
        <v>1</v>
      </c>
      <c r="AA609" s="1322"/>
      <c r="AB609" s="1323"/>
      <c r="AC609" s="1315">
        <v>45000</v>
      </c>
      <c r="AD609" s="1317"/>
      <c r="AE609" s="924">
        <v>1</v>
      </c>
      <c r="AF609" s="1315">
        <v>45000</v>
      </c>
      <c r="AG609" s="1316"/>
      <c r="AH609" s="1316"/>
      <c r="AI609" s="1317"/>
    </row>
    <row r="610" spans="1:35" ht="14.25" customHeight="1">
      <c r="A610" s="428"/>
      <c r="B610" s="928">
        <v>602</v>
      </c>
      <c r="C610" s="1016" t="s">
        <v>2066</v>
      </c>
      <c r="D610" s="1017"/>
      <c r="E610" s="1017"/>
      <c r="F610" s="1017"/>
      <c r="G610" s="1017"/>
      <c r="H610" s="1017"/>
      <c r="I610" s="1017"/>
      <c r="J610" s="1018"/>
      <c r="K610" s="1318" t="s">
        <v>2234</v>
      </c>
      <c r="L610" s="1319"/>
      <c r="M610" s="1318" t="s">
        <v>2844</v>
      </c>
      <c r="N610" s="1320"/>
      <c r="O610" s="1320"/>
      <c r="P610" s="1320"/>
      <c r="Q610" s="1320"/>
      <c r="R610" s="1320"/>
      <c r="S610" s="1320"/>
      <c r="T610" s="1319"/>
      <c r="U610" s="1315"/>
      <c r="V610" s="1316"/>
      <c r="W610" s="1316"/>
      <c r="X610" s="1316"/>
      <c r="Y610" s="1317"/>
      <c r="Z610" s="1321">
        <v>1</v>
      </c>
      <c r="AA610" s="1322"/>
      <c r="AB610" s="1323"/>
      <c r="AC610" s="1315">
        <v>45000</v>
      </c>
      <c r="AD610" s="1317"/>
      <c r="AE610" s="924">
        <v>1</v>
      </c>
      <c r="AF610" s="1315">
        <v>45000</v>
      </c>
      <c r="AG610" s="1316"/>
      <c r="AH610" s="1316"/>
      <c r="AI610" s="1317"/>
    </row>
    <row r="611" spans="1:35" ht="14.25" customHeight="1">
      <c r="A611" s="428"/>
      <c r="B611" s="928">
        <v>603</v>
      </c>
      <c r="C611" s="1016" t="s">
        <v>2069</v>
      </c>
      <c r="D611" s="1017"/>
      <c r="E611" s="1017"/>
      <c r="F611" s="1017"/>
      <c r="G611" s="1017"/>
      <c r="H611" s="1017"/>
      <c r="I611" s="1017"/>
      <c r="J611" s="1018"/>
      <c r="K611" s="1318" t="s">
        <v>2234</v>
      </c>
      <c r="L611" s="1319"/>
      <c r="M611" s="1318" t="s">
        <v>2845</v>
      </c>
      <c r="N611" s="1320"/>
      <c r="O611" s="1320"/>
      <c r="P611" s="1320"/>
      <c r="Q611" s="1320"/>
      <c r="R611" s="1320"/>
      <c r="S611" s="1320"/>
      <c r="T611" s="1319"/>
      <c r="U611" s="1315"/>
      <c r="V611" s="1316"/>
      <c r="W611" s="1316"/>
      <c r="X611" s="1316"/>
      <c r="Y611" s="1317"/>
      <c r="Z611" s="1321">
        <v>1</v>
      </c>
      <c r="AA611" s="1322"/>
      <c r="AB611" s="1323"/>
      <c r="AC611" s="1315">
        <v>35000</v>
      </c>
      <c r="AD611" s="1317"/>
      <c r="AE611" s="924">
        <v>1</v>
      </c>
      <c r="AF611" s="1315">
        <v>35000</v>
      </c>
      <c r="AG611" s="1316"/>
      <c r="AH611" s="1316"/>
      <c r="AI611" s="1317"/>
    </row>
    <row r="612" spans="1:35" ht="14.25" customHeight="1">
      <c r="A612" s="428"/>
      <c r="B612" s="928">
        <v>604</v>
      </c>
      <c r="C612" s="1016" t="s">
        <v>2846</v>
      </c>
      <c r="D612" s="1017"/>
      <c r="E612" s="1017"/>
      <c r="F612" s="1017"/>
      <c r="G612" s="1017"/>
      <c r="H612" s="1017"/>
      <c r="I612" s="1017"/>
      <c r="J612" s="1018"/>
      <c r="K612" s="1318" t="s">
        <v>2234</v>
      </c>
      <c r="L612" s="1319"/>
      <c r="M612" s="1318" t="s">
        <v>2847</v>
      </c>
      <c r="N612" s="1320"/>
      <c r="O612" s="1320"/>
      <c r="P612" s="1320"/>
      <c r="Q612" s="1320"/>
      <c r="R612" s="1320"/>
      <c r="S612" s="1320"/>
      <c r="T612" s="1319"/>
      <c r="U612" s="1315"/>
      <c r="V612" s="1316"/>
      <c r="W612" s="1316"/>
      <c r="X612" s="1316"/>
      <c r="Y612" s="1317"/>
      <c r="Z612" s="1321">
        <v>1</v>
      </c>
      <c r="AA612" s="1322"/>
      <c r="AB612" s="1323"/>
      <c r="AC612" s="1315">
        <v>80000</v>
      </c>
      <c r="AD612" s="1317"/>
      <c r="AE612" s="924">
        <v>1</v>
      </c>
      <c r="AF612" s="1315">
        <v>80000</v>
      </c>
      <c r="AG612" s="1316"/>
      <c r="AH612" s="1316"/>
      <c r="AI612" s="1317"/>
    </row>
    <row r="613" spans="1:35" ht="14.25" customHeight="1">
      <c r="A613" s="428"/>
      <c r="B613" s="928">
        <v>605</v>
      </c>
      <c r="C613" s="1016" t="s">
        <v>1915</v>
      </c>
      <c r="D613" s="1017"/>
      <c r="E613" s="1017"/>
      <c r="F613" s="1017"/>
      <c r="G613" s="1017"/>
      <c r="H613" s="1017"/>
      <c r="I613" s="1017"/>
      <c r="J613" s="1018"/>
      <c r="K613" s="1318" t="s">
        <v>2234</v>
      </c>
      <c r="L613" s="1319"/>
      <c r="M613" s="1318" t="s">
        <v>2848</v>
      </c>
      <c r="N613" s="1320"/>
      <c r="O613" s="1320"/>
      <c r="P613" s="1320"/>
      <c r="Q613" s="1320"/>
      <c r="R613" s="1320"/>
      <c r="S613" s="1320"/>
      <c r="T613" s="1319"/>
      <c r="U613" s="1315"/>
      <c r="V613" s="1316"/>
      <c r="W613" s="1316"/>
      <c r="X613" s="1316"/>
      <c r="Y613" s="1317"/>
      <c r="Z613" s="1321">
        <v>1</v>
      </c>
      <c r="AA613" s="1322"/>
      <c r="AB613" s="1323"/>
      <c r="AC613" s="1315">
        <v>60000</v>
      </c>
      <c r="AD613" s="1317"/>
      <c r="AE613" s="924">
        <v>1</v>
      </c>
      <c r="AF613" s="1315">
        <v>60000</v>
      </c>
      <c r="AG613" s="1316"/>
      <c r="AH613" s="1316"/>
      <c r="AI613" s="1317"/>
    </row>
    <row r="614" spans="1:35" ht="14.25" customHeight="1">
      <c r="A614" s="428"/>
      <c r="B614" s="928">
        <v>606</v>
      </c>
      <c r="C614" s="1016" t="s">
        <v>1915</v>
      </c>
      <c r="D614" s="1017"/>
      <c r="E614" s="1017"/>
      <c r="F614" s="1017"/>
      <c r="G614" s="1017"/>
      <c r="H614" s="1017"/>
      <c r="I614" s="1017"/>
      <c r="J614" s="1018"/>
      <c r="K614" s="1318" t="s">
        <v>2234</v>
      </c>
      <c r="L614" s="1319"/>
      <c r="M614" s="1318" t="s">
        <v>2849</v>
      </c>
      <c r="N614" s="1320"/>
      <c r="O614" s="1320"/>
      <c r="P614" s="1320"/>
      <c r="Q614" s="1320"/>
      <c r="R614" s="1320"/>
      <c r="S614" s="1320"/>
      <c r="T614" s="1319"/>
      <c r="U614" s="1315"/>
      <c r="V614" s="1316"/>
      <c r="W614" s="1316"/>
      <c r="X614" s="1316"/>
      <c r="Y614" s="1317"/>
      <c r="Z614" s="1321">
        <v>1</v>
      </c>
      <c r="AA614" s="1322"/>
      <c r="AB614" s="1323"/>
      <c r="AC614" s="1315">
        <v>60000</v>
      </c>
      <c r="AD614" s="1317"/>
      <c r="AE614" s="924">
        <v>1</v>
      </c>
      <c r="AF614" s="1315">
        <v>60000</v>
      </c>
      <c r="AG614" s="1316"/>
      <c r="AH614" s="1316"/>
      <c r="AI614" s="1317"/>
    </row>
    <row r="615" spans="1:35" ht="14.25" customHeight="1">
      <c r="A615" s="429"/>
      <c r="B615" s="928">
        <v>607</v>
      </c>
      <c r="C615" s="1019" t="s">
        <v>2850</v>
      </c>
      <c r="D615" s="1017"/>
      <c r="E615" s="1017"/>
      <c r="F615" s="1017"/>
      <c r="G615" s="1017"/>
      <c r="H615" s="1017"/>
      <c r="I615" s="1017"/>
      <c r="J615" s="1018"/>
      <c r="K615" s="1312" t="s">
        <v>2164</v>
      </c>
      <c r="L615" s="1313"/>
      <c r="M615" s="1312" t="s">
        <v>2851</v>
      </c>
      <c r="N615" s="1314"/>
      <c r="O615" s="1314"/>
      <c r="P615" s="1314"/>
      <c r="Q615" s="1314"/>
      <c r="R615" s="1314"/>
      <c r="S615" s="1314"/>
      <c r="T615" s="1313"/>
      <c r="U615" s="1309"/>
      <c r="V615" s="1311"/>
      <c r="W615" s="1311"/>
      <c r="X615" s="1311"/>
      <c r="Y615" s="1310"/>
      <c r="Z615" s="1306">
        <v>1</v>
      </c>
      <c r="AA615" s="1307"/>
      <c r="AB615" s="1308"/>
      <c r="AC615" s="1309">
        <v>88400</v>
      </c>
      <c r="AD615" s="1310"/>
      <c r="AE615" s="923">
        <v>1</v>
      </c>
      <c r="AF615" s="1309">
        <v>88400</v>
      </c>
      <c r="AG615" s="1311"/>
      <c r="AH615" s="1311"/>
      <c r="AI615" s="1310"/>
    </row>
    <row r="616" spans="1:35" ht="14.25" customHeight="1">
      <c r="A616" s="429"/>
      <c r="B616" s="928">
        <v>608</v>
      </c>
      <c r="C616" s="1019" t="s">
        <v>2850</v>
      </c>
      <c r="D616" s="1017"/>
      <c r="E616" s="1017"/>
      <c r="F616" s="1017"/>
      <c r="G616" s="1017"/>
      <c r="H616" s="1017"/>
      <c r="I616" s="1017"/>
      <c r="J616" s="1018"/>
      <c r="K616" s="1312" t="s">
        <v>2164</v>
      </c>
      <c r="L616" s="1313"/>
      <c r="M616" s="1312" t="s">
        <v>2852</v>
      </c>
      <c r="N616" s="1314"/>
      <c r="O616" s="1314"/>
      <c r="P616" s="1314"/>
      <c r="Q616" s="1314"/>
      <c r="R616" s="1314"/>
      <c r="S616" s="1314"/>
      <c r="T616" s="1313"/>
      <c r="U616" s="1309"/>
      <c r="V616" s="1311"/>
      <c r="W616" s="1311"/>
      <c r="X616" s="1311"/>
      <c r="Y616" s="1310"/>
      <c r="Z616" s="1306">
        <v>1</v>
      </c>
      <c r="AA616" s="1307"/>
      <c r="AB616" s="1308"/>
      <c r="AC616" s="1309">
        <v>88400</v>
      </c>
      <c r="AD616" s="1310"/>
      <c r="AE616" s="923">
        <v>1</v>
      </c>
      <c r="AF616" s="1309">
        <v>88400</v>
      </c>
      <c r="AG616" s="1311"/>
      <c r="AH616" s="1311"/>
      <c r="AI616" s="1310"/>
    </row>
    <row r="617" spans="1:35" ht="14.25" customHeight="1">
      <c r="A617" s="429"/>
      <c r="B617" s="928">
        <v>609</v>
      </c>
      <c r="C617" s="1019" t="s">
        <v>2850</v>
      </c>
      <c r="D617" s="1017"/>
      <c r="E617" s="1017"/>
      <c r="F617" s="1017"/>
      <c r="G617" s="1017"/>
      <c r="H617" s="1017"/>
      <c r="I617" s="1017"/>
      <c r="J617" s="1018"/>
      <c r="K617" s="1312" t="s">
        <v>2164</v>
      </c>
      <c r="L617" s="1313"/>
      <c r="M617" s="1312" t="s">
        <v>2853</v>
      </c>
      <c r="N617" s="1314"/>
      <c r="O617" s="1314"/>
      <c r="P617" s="1314"/>
      <c r="Q617" s="1314"/>
      <c r="R617" s="1314"/>
      <c r="S617" s="1314"/>
      <c r="T617" s="1313"/>
      <c r="U617" s="1309"/>
      <c r="V617" s="1311"/>
      <c r="W617" s="1311"/>
      <c r="X617" s="1311"/>
      <c r="Y617" s="1310"/>
      <c r="Z617" s="1306">
        <v>1</v>
      </c>
      <c r="AA617" s="1307"/>
      <c r="AB617" s="1308"/>
      <c r="AC617" s="1309">
        <v>88400</v>
      </c>
      <c r="AD617" s="1310"/>
      <c r="AE617" s="923">
        <v>1</v>
      </c>
      <c r="AF617" s="1309">
        <v>88400</v>
      </c>
      <c r="AG617" s="1311"/>
      <c r="AH617" s="1311"/>
      <c r="AI617" s="1310"/>
    </row>
    <row r="618" spans="1:35" ht="15" customHeight="1">
      <c r="A618" s="429"/>
      <c r="B618" s="928">
        <v>610</v>
      </c>
      <c r="C618" s="1019" t="s">
        <v>2850</v>
      </c>
      <c r="D618" s="1017"/>
      <c r="E618" s="1017"/>
      <c r="F618" s="1017"/>
      <c r="G618" s="1017"/>
      <c r="H618" s="1017"/>
      <c r="I618" s="1017"/>
      <c r="J618" s="1018"/>
      <c r="K618" s="1312" t="s">
        <v>2164</v>
      </c>
      <c r="L618" s="1313"/>
      <c r="M618" s="1312" t="s">
        <v>2854</v>
      </c>
      <c r="N618" s="1314"/>
      <c r="O618" s="1314"/>
      <c r="P618" s="1314"/>
      <c r="Q618" s="1314"/>
      <c r="R618" s="1314"/>
      <c r="S618" s="1314"/>
      <c r="T618" s="1313"/>
      <c r="U618" s="1309"/>
      <c r="V618" s="1311"/>
      <c r="W618" s="1311"/>
      <c r="X618" s="1311"/>
      <c r="Y618" s="1310"/>
      <c r="Z618" s="1306">
        <v>1</v>
      </c>
      <c r="AA618" s="1307"/>
      <c r="AB618" s="1308"/>
      <c r="AC618" s="1309">
        <v>88400</v>
      </c>
      <c r="AD618" s="1310"/>
      <c r="AE618" s="923">
        <v>1</v>
      </c>
      <c r="AF618" s="1309">
        <v>88400</v>
      </c>
      <c r="AG618" s="1311"/>
      <c r="AH618" s="1311"/>
      <c r="AI618" s="1310"/>
    </row>
    <row r="619" spans="1:35" ht="14.25" customHeight="1">
      <c r="A619" s="429"/>
      <c r="B619" s="928">
        <v>611</v>
      </c>
      <c r="C619" s="1019" t="s">
        <v>2850</v>
      </c>
      <c r="D619" s="1017"/>
      <c r="E619" s="1017"/>
      <c r="F619" s="1017"/>
      <c r="G619" s="1017"/>
      <c r="H619" s="1017"/>
      <c r="I619" s="1017"/>
      <c r="J619" s="1018"/>
      <c r="K619" s="1312" t="s">
        <v>2164</v>
      </c>
      <c r="L619" s="1313"/>
      <c r="M619" s="1312" t="s">
        <v>2855</v>
      </c>
      <c r="N619" s="1314"/>
      <c r="O619" s="1314"/>
      <c r="P619" s="1314"/>
      <c r="Q619" s="1314"/>
      <c r="R619" s="1314"/>
      <c r="S619" s="1314"/>
      <c r="T619" s="1313"/>
      <c r="U619" s="1309"/>
      <c r="V619" s="1311"/>
      <c r="W619" s="1311"/>
      <c r="X619" s="1311"/>
      <c r="Y619" s="1310"/>
      <c r="Z619" s="1306">
        <v>1</v>
      </c>
      <c r="AA619" s="1307"/>
      <c r="AB619" s="1308"/>
      <c r="AC619" s="1309">
        <v>88400</v>
      </c>
      <c r="AD619" s="1310"/>
      <c r="AE619" s="923">
        <v>1</v>
      </c>
      <c r="AF619" s="1309">
        <v>88400</v>
      </c>
      <c r="AG619" s="1311"/>
      <c r="AH619" s="1311"/>
      <c r="AI619" s="1310"/>
    </row>
    <row r="620" spans="1:35" ht="14.25" customHeight="1">
      <c r="A620" s="429"/>
      <c r="B620" s="928">
        <v>612</v>
      </c>
      <c r="C620" s="1019" t="s">
        <v>2850</v>
      </c>
      <c r="D620" s="1017"/>
      <c r="E620" s="1017"/>
      <c r="F620" s="1017"/>
      <c r="G620" s="1017"/>
      <c r="H620" s="1017"/>
      <c r="I620" s="1017"/>
      <c r="J620" s="1018"/>
      <c r="K620" s="1312" t="s">
        <v>2164</v>
      </c>
      <c r="L620" s="1313"/>
      <c r="M620" s="1312" t="s">
        <v>2856</v>
      </c>
      <c r="N620" s="1314"/>
      <c r="O620" s="1314"/>
      <c r="P620" s="1314"/>
      <c r="Q620" s="1314"/>
      <c r="R620" s="1314"/>
      <c r="S620" s="1314"/>
      <c r="T620" s="1313"/>
      <c r="U620" s="1309"/>
      <c r="V620" s="1311"/>
      <c r="W620" s="1311"/>
      <c r="X620" s="1311"/>
      <c r="Y620" s="1310"/>
      <c r="Z620" s="1306">
        <v>1</v>
      </c>
      <c r="AA620" s="1307"/>
      <c r="AB620" s="1308"/>
      <c r="AC620" s="1309">
        <v>88400</v>
      </c>
      <c r="AD620" s="1310"/>
      <c r="AE620" s="923">
        <v>1</v>
      </c>
      <c r="AF620" s="1309">
        <v>88400</v>
      </c>
      <c r="AG620" s="1311"/>
      <c r="AH620" s="1311"/>
      <c r="AI620" s="1310"/>
    </row>
    <row r="621" spans="1:35" ht="14.25" customHeight="1">
      <c r="A621" s="429"/>
      <c r="B621" s="928">
        <v>613</v>
      </c>
      <c r="C621" s="1019" t="s">
        <v>2850</v>
      </c>
      <c r="D621" s="1017"/>
      <c r="E621" s="1017"/>
      <c r="F621" s="1017"/>
      <c r="G621" s="1017"/>
      <c r="H621" s="1017"/>
      <c r="I621" s="1017"/>
      <c r="J621" s="1018"/>
      <c r="K621" s="1312" t="s">
        <v>2164</v>
      </c>
      <c r="L621" s="1313"/>
      <c r="M621" s="1312" t="s">
        <v>2857</v>
      </c>
      <c r="N621" s="1314"/>
      <c r="O621" s="1314"/>
      <c r="P621" s="1314"/>
      <c r="Q621" s="1314"/>
      <c r="R621" s="1314"/>
      <c r="S621" s="1314"/>
      <c r="T621" s="1313"/>
      <c r="U621" s="1309"/>
      <c r="V621" s="1311"/>
      <c r="W621" s="1311"/>
      <c r="X621" s="1311"/>
      <c r="Y621" s="1310"/>
      <c r="Z621" s="1306">
        <v>1</v>
      </c>
      <c r="AA621" s="1307"/>
      <c r="AB621" s="1308"/>
      <c r="AC621" s="1309">
        <v>88400</v>
      </c>
      <c r="AD621" s="1310"/>
      <c r="AE621" s="923">
        <v>1</v>
      </c>
      <c r="AF621" s="1309">
        <v>88400</v>
      </c>
      <c r="AG621" s="1311"/>
      <c r="AH621" s="1311"/>
      <c r="AI621" s="1310"/>
    </row>
    <row r="622" spans="1:35" ht="14.25" customHeight="1">
      <c r="A622" s="429"/>
      <c r="B622" s="928">
        <v>614</v>
      </c>
      <c r="C622" s="1019" t="s">
        <v>2850</v>
      </c>
      <c r="D622" s="1017"/>
      <c r="E622" s="1017"/>
      <c r="F622" s="1017"/>
      <c r="G622" s="1017"/>
      <c r="H622" s="1017"/>
      <c r="I622" s="1017"/>
      <c r="J622" s="1018"/>
      <c r="K622" s="1312" t="s">
        <v>2164</v>
      </c>
      <c r="L622" s="1313"/>
      <c r="M622" s="1312" t="s">
        <v>2858</v>
      </c>
      <c r="N622" s="1314"/>
      <c r="O622" s="1314"/>
      <c r="P622" s="1314"/>
      <c r="Q622" s="1314"/>
      <c r="R622" s="1314"/>
      <c r="S622" s="1314"/>
      <c r="T622" s="1313"/>
      <c r="U622" s="1309"/>
      <c r="V622" s="1311"/>
      <c r="W622" s="1311"/>
      <c r="X622" s="1311"/>
      <c r="Y622" s="1310"/>
      <c r="Z622" s="1306">
        <v>1</v>
      </c>
      <c r="AA622" s="1307"/>
      <c r="AB622" s="1308"/>
      <c r="AC622" s="1309">
        <v>88400</v>
      </c>
      <c r="AD622" s="1310"/>
      <c r="AE622" s="923">
        <v>1</v>
      </c>
      <c r="AF622" s="1309">
        <v>88400</v>
      </c>
      <c r="AG622" s="1311"/>
      <c r="AH622" s="1311"/>
      <c r="AI622" s="1310"/>
    </row>
    <row r="623" spans="1:35" ht="14.25" customHeight="1">
      <c r="A623" s="429"/>
      <c r="B623" s="928">
        <v>615</v>
      </c>
      <c r="C623" s="1019" t="s">
        <v>2850</v>
      </c>
      <c r="D623" s="1017"/>
      <c r="E623" s="1017"/>
      <c r="F623" s="1017"/>
      <c r="G623" s="1017"/>
      <c r="H623" s="1017"/>
      <c r="I623" s="1017"/>
      <c r="J623" s="1018"/>
      <c r="K623" s="1312" t="s">
        <v>2164</v>
      </c>
      <c r="L623" s="1313"/>
      <c r="M623" s="1312" t="s">
        <v>2859</v>
      </c>
      <c r="N623" s="1314"/>
      <c r="O623" s="1314"/>
      <c r="P623" s="1314"/>
      <c r="Q623" s="1314"/>
      <c r="R623" s="1314"/>
      <c r="S623" s="1314"/>
      <c r="T623" s="1313"/>
      <c r="U623" s="1309"/>
      <c r="V623" s="1311"/>
      <c r="W623" s="1311"/>
      <c r="X623" s="1311"/>
      <c r="Y623" s="1310"/>
      <c r="Z623" s="1306">
        <v>1</v>
      </c>
      <c r="AA623" s="1307"/>
      <c r="AB623" s="1308"/>
      <c r="AC623" s="1309">
        <v>88400</v>
      </c>
      <c r="AD623" s="1310"/>
      <c r="AE623" s="923">
        <v>1</v>
      </c>
      <c r="AF623" s="1309">
        <v>88400</v>
      </c>
      <c r="AG623" s="1311"/>
      <c r="AH623" s="1311"/>
      <c r="AI623" s="1310"/>
    </row>
    <row r="624" spans="1:35" ht="14.25" customHeight="1">
      <c r="A624" s="429"/>
      <c r="B624" s="928">
        <v>616</v>
      </c>
      <c r="C624" s="1019" t="s">
        <v>2850</v>
      </c>
      <c r="D624" s="1017"/>
      <c r="E624" s="1017"/>
      <c r="F624" s="1017"/>
      <c r="G624" s="1017"/>
      <c r="H624" s="1017"/>
      <c r="I624" s="1017"/>
      <c r="J624" s="1018"/>
      <c r="K624" s="1312" t="s">
        <v>2164</v>
      </c>
      <c r="L624" s="1313"/>
      <c r="M624" s="1312" t="s">
        <v>2860</v>
      </c>
      <c r="N624" s="1314"/>
      <c r="O624" s="1314"/>
      <c r="P624" s="1314"/>
      <c r="Q624" s="1314"/>
      <c r="R624" s="1314"/>
      <c r="S624" s="1314"/>
      <c r="T624" s="1313"/>
      <c r="U624" s="1309"/>
      <c r="V624" s="1311"/>
      <c r="W624" s="1311"/>
      <c r="X624" s="1311"/>
      <c r="Y624" s="1310"/>
      <c r="Z624" s="1306">
        <v>1</v>
      </c>
      <c r="AA624" s="1307"/>
      <c r="AB624" s="1308"/>
      <c r="AC624" s="1309">
        <v>88400</v>
      </c>
      <c r="AD624" s="1310"/>
      <c r="AE624" s="923">
        <v>1</v>
      </c>
      <c r="AF624" s="1309">
        <v>88400</v>
      </c>
      <c r="AG624" s="1311"/>
      <c r="AH624" s="1311"/>
      <c r="AI624" s="1310"/>
    </row>
    <row r="625" spans="1:35" ht="14.25" customHeight="1">
      <c r="A625" s="429"/>
      <c r="B625" s="928">
        <v>617</v>
      </c>
      <c r="C625" s="1019" t="s">
        <v>2850</v>
      </c>
      <c r="D625" s="1017"/>
      <c r="E625" s="1017"/>
      <c r="F625" s="1017"/>
      <c r="G625" s="1017"/>
      <c r="H625" s="1017"/>
      <c r="I625" s="1017"/>
      <c r="J625" s="1018"/>
      <c r="K625" s="1312" t="s">
        <v>2164</v>
      </c>
      <c r="L625" s="1313"/>
      <c r="M625" s="1312" t="s">
        <v>2861</v>
      </c>
      <c r="N625" s="1314"/>
      <c r="O625" s="1314"/>
      <c r="P625" s="1314"/>
      <c r="Q625" s="1314"/>
      <c r="R625" s="1314"/>
      <c r="S625" s="1314"/>
      <c r="T625" s="1313"/>
      <c r="U625" s="1309"/>
      <c r="V625" s="1311"/>
      <c r="W625" s="1311"/>
      <c r="X625" s="1311"/>
      <c r="Y625" s="1310"/>
      <c r="Z625" s="1306">
        <v>1</v>
      </c>
      <c r="AA625" s="1307"/>
      <c r="AB625" s="1308"/>
      <c r="AC625" s="1309">
        <v>88400</v>
      </c>
      <c r="AD625" s="1310"/>
      <c r="AE625" s="923">
        <v>1</v>
      </c>
      <c r="AF625" s="1309">
        <v>88400</v>
      </c>
      <c r="AG625" s="1311"/>
      <c r="AH625" s="1311"/>
      <c r="AI625" s="1310"/>
    </row>
    <row r="626" spans="1:35" ht="14.25" customHeight="1">
      <c r="A626" s="429"/>
      <c r="B626" s="928">
        <v>618</v>
      </c>
      <c r="C626" s="1019" t="s">
        <v>2850</v>
      </c>
      <c r="D626" s="1017"/>
      <c r="E626" s="1017"/>
      <c r="F626" s="1017"/>
      <c r="G626" s="1017"/>
      <c r="H626" s="1017"/>
      <c r="I626" s="1017"/>
      <c r="J626" s="1018"/>
      <c r="K626" s="1312" t="s">
        <v>2164</v>
      </c>
      <c r="L626" s="1313"/>
      <c r="M626" s="1312" t="s">
        <v>2862</v>
      </c>
      <c r="N626" s="1314"/>
      <c r="O626" s="1314"/>
      <c r="P626" s="1314"/>
      <c r="Q626" s="1314"/>
      <c r="R626" s="1314"/>
      <c r="S626" s="1314"/>
      <c r="T626" s="1313"/>
      <c r="U626" s="1309"/>
      <c r="V626" s="1311"/>
      <c r="W626" s="1311"/>
      <c r="X626" s="1311"/>
      <c r="Y626" s="1310"/>
      <c r="Z626" s="1306">
        <v>1</v>
      </c>
      <c r="AA626" s="1307"/>
      <c r="AB626" s="1308"/>
      <c r="AC626" s="1309">
        <v>88400</v>
      </c>
      <c r="AD626" s="1310"/>
      <c r="AE626" s="923">
        <v>1</v>
      </c>
      <c r="AF626" s="1309">
        <v>88400</v>
      </c>
      <c r="AG626" s="1311"/>
      <c r="AH626" s="1311"/>
      <c r="AI626" s="1310"/>
    </row>
    <row r="627" spans="1:35" ht="14.25" customHeight="1">
      <c r="A627" s="429"/>
      <c r="B627" s="928">
        <v>619</v>
      </c>
      <c r="C627" s="1019" t="s">
        <v>2850</v>
      </c>
      <c r="D627" s="1017"/>
      <c r="E627" s="1017"/>
      <c r="F627" s="1017"/>
      <c r="G627" s="1017"/>
      <c r="H627" s="1017"/>
      <c r="I627" s="1017"/>
      <c r="J627" s="1018"/>
      <c r="K627" s="1312" t="s">
        <v>2164</v>
      </c>
      <c r="L627" s="1313"/>
      <c r="M627" s="1312" t="s">
        <v>2863</v>
      </c>
      <c r="N627" s="1314"/>
      <c r="O627" s="1314"/>
      <c r="P627" s="1314"/>
      <c r="Q627" s="1314"/>
      <c r="R627" s="1314"/>
      <c r="S627" s="1314"/>
      <c r="T627" s="1313"/>
      <c r="U627" s="1309"/>
      <c r="V627" s="1311"/>
      <c r="W627" s="1311"/>
      <c r="X627" s="1311"/>
      <c r="Y627" s="1310"/>
      <c r="Z627" s="1306">
        <v>1</v>
      </c>
      <c r="AA627" s="1307"/>
      <c r="AB627" s="1308"/>
      <c r="AC627" s="1309">
        <v>88400</v>
      </c>
      <c r="AD627" s="1310"/>
      <c r="AE627" s="923">
        <v>1</v>
      </c>
      <c r="AF627" s="1309">
        <v>88400</v>
      </c>
      <c r="AG627" s="1311"/>
      <c r="AH627" s="1311"/>
      <c r="AI627" s="1310"/>
    </row>
    <row r="628" spans="1:35" ht="15" customHeight="1">
      <c r="A628" s="429"/>
      <c r="B628" s="928">
        <v>620</v>
      </c>
      <c r="C628" s="1019" t="s">
        <v>2850</v>
      </c>
      <c r="D628" s="1017"/>
      <c r="E628" s="1017"/>
      <c r="F628" s="1017"/>
      <c r="G628" s="1017"/>
      <c r="H628" s="1017"/>
      <c r="I628" s="1017"/>
      <c r="J628" s="1018"/>
      <c r="K628" s="1312" t="s">
        <v>2164</v>
      </c>
      <c r="L628" s="1313"/>
      <c r="M628" s="1312" t="s">
        <v>2864</v>
      </c>
      <c r="N628" s="1314"/>
      <c r="O628" s="1314"/>
      <c r="P628" s="1314"/>
      <c r="Q628" s="1314"/>
      <c r="R628" s="1314"/>
      <c r="S628" s="1314"/>
      <c r="T628" s="1313"/>
      <c r="U628" s="1309"/>
      <c r="V628" s="1311"/>
      <c r="W628" s="1311"/>
      <c r="X628" s="1311"/>
      <c r="Y628" s="1310"/>
      <c r="Z628" s="1306">
        <v>1</v>
      </c>
      <c r="AA628" s="1307"/>
      <c r="AB628" s="1308"/>
      <c r="AC628" s="1309">
        <v>88400</v>
      </c>
      <c r="AD628" s="1310"/>
      <c r="AE628" s="923">
        <v>1</v>
      </c>
      <c r="AF628" s="1309">
        <v>88400</v>
      </c>
      <c r="AG628" s="1311"/>
      <c r="AH628" s="1311"/>
      <c r="AI628" s="1310"/>
    </row>
    <row r="629" spans="1:35" ht="14.25" customHeight="1">
      <c r="A629" s="429"/>
      <c r="B629" s="928">
        <v>621</v>
      </c>
      <c r="C629" s="1019" t="s">
        <v>2850</v>
      </c>
      <c r="D629" s="1017"/>
      <c r="E629" s="1017"/>
      <c r="F629" s="1017"/>
      <c r="G629" s="1017"/>
      <c r="H629" s="1017"/>
      <c r="I629" s="1017"/>
      <c r="J629" s="1018"/>
      <c r="K629" s="1312" t="s">
        <v>2164</v>
      </c>
      <c r="L629" s="1313"/>
      <c r="M629" s="1312" t="s">
        <v>2865</v>
      </c>
      <c r="N629" s="1314"/>
      <c r="O629" s="1314"/>
      <c r="P629" s="1314"/>
      <c r="Q629" s="1314"/>
      <c r="R629" s="1314"/>
      <c r="S629" s="1314"/>
      <c r="T629" s="1313"/>
      <c r="U629" s="1309"/>
      <c r="V629" s="1311"/>
      <c r="W629" s="1311"/>
      <c r="X629" s="1311"/>
      <c r="Y629" s="1310"/>
      <c r="Z629" s="1306">
        <v>1</v>
      </c>
      <c r="AA629" s="1307"/>
      <c r="AB629" s="1308"/>
      <c r="AC629" s="1309">
        <v>88400</v>
      </c>
      <c r="AD629" s="1310"/>
      <c r="AE629" s="923">
        <v>1</v>
      </c>
      <c r="AF629" s="1309">
        <v>88400</v>
      </c>
      <c r="AG629" s="1311"/>
      <c r="AH629" s="1311"/>
      <c r="AI629" s="1310"/>
    </row>
    <row r="630" spans="1:35" ht="14.25" customHeight="1">
      <c r="A630" s="429"/>
      <c r="B630" s="928">
        <v>622</v>
      </c>
      <c r="C630" s="1019" t="s">
        <v>2850</v>
      </c>
      <c r="D630" s="1017"/>
      <c r="E630" s="1017"/>
      <c r="F630" s="1017"/>
      <c r="G630" s="1017"/>
      <c r="H630" s="1017"/>
      <c r="I630" s="1017"/>
      <c r="J630" s="1018"/>
      <c r="K630" s="1312" t="s">
        <v>2164</v>
      </c>
      <c r="L630" s="1313"/>
      <c r="M630" s="1312" t="s">
        <v>2866</v>
      </c>
      <c r="N630" s="1314"/>
      <c r="O630" s="1314"/>
      <c r="P630" s="1314"/>
      <c r="Q630" s="1314"/>
      <c r="R630" s="1314"/>
      <c r="S630" s="1314"/>
      <c r="T630" s="1313"/>
      <c r="U630" s="1309"/>
      <c r="V630" s="1311"/>
      <c r="W630" s="1311"/>
      <c r="X630" s="1311"/>
      <c r="Y630" s="1310"/>
      <c r="Z630" s="1306">
        <v>1</v>
      </c>
      <c r="AA630" s="1307"/>
      <c r="AB630" s="1308"/>
      <c r="AC630" s="1309">
        <v>88400</v>
      </c>
      <c r="AD630" s="1310"/>
      <c r="AE630" s="923">
        <v>1</v>
      </c>
      <c r="AF630" s="1309">
        <v>88400</v>
      </c>
      <c r="AG630" s="1311"/>
      <c r="AH630" s="1311"/>
      <c r="AI630" s="1310"/>
    </row>
    <row r="631" spans="1:35" ht="14.25" customHeight="1">
      <c r="A631" s="429"/>
      <c r="B631" s="928">
        <v>623</v>
      </c>
      <c r="C631" s="1019" t="s">
        <v>2850</v>
      </c>
      <c r="D631" s="1017"/>
      <c r="E631" s="1017"/>
      <c r="F631" s="1017"/>
      <c r="G631" s="1017"/>
      <c r="H631" s="1017"/>
      <c r="I631" s="1017"/>
      <c r="J631" s="1018"/>
      <c r="K631" s="1312" t="s">
        <v>2164</v>
      </c>
      <c r="L631" s="1313"/>
      <c r="M631" s="1312" t="s">
        <v>2867</v>
      </c>
      <c r="N631" s="1314"/>
      <c r="O631" s="1314"/>
      <c r="P631" s="1314"/>
      <c r="Q631" s="1314"/>
      <c r="R631" s="1314"/>
      <c r="S631" s="1314"/>
      <c r="T631" s="1313"/>
      <c r="U631" s="1309"/>
      <c r="V631" s="1311"/>
      <c r="W631" s="1311"/>
      <c r="X631" s="1311"/>
      <c r="Y631" s="1310"/>
      <c r="Z631" s="1306">
        <v>1</v>
      </c>
      <c r="AA631" s="1307"/>
      <c r="AB631" s="1308"/>
      <c r="AC631" s="1309">
        <v>88400</v>
      </c>
      <c r="AD631" s="1310"/>
      <c r="AE631" s="923">
        <v>1</v>
      </c>
      <c r="AF631" s="1309">
        <v>88400</v>
      </c>
      <c r="AG631" s="1311"/>
      <c r="AH631" s="1311"/>
      <c r="AI631" s="1310"/>
    </row>
    <row r="632" spans="1:35" ht="19.5" customHeight="1">
      <c r="A632" s="429"/>
      <c r="B632" s="928">
        <v>624</v>
      </c>
      <c r="C632" s="1019" t="s">
        <v>2868</v>
      </c>
      <c r="D632" s="1017"/>
      <c r="E632" s="1017"/>
      <c r="F632" s="1017"/>
      <c r="G632" s="1017"/>
      <c r="H632" s="1017"/>
      <c r="I632" s="1017"/>
      <c r="J632" s="1018"/>
      <c r="K632" s="1312" t="s">
        <v>2164</v>
      </c>
      <c r="L632" s="1313"/>
      <c r="M632" s="1312" t="s">
        <v>2869</v>
      </c>
      <c r="N632" s="1314"/>
      <c r="O632" s="1314"/>
      <c r="P632" s="1314"/>
      <c r="Q632" s="1314"/>
      <c r="R632" s="1314"/>
      <c r="S632" s="1314"/>
      <c r="T632" s="1313"/>
      <c r="U632" s="1309"/>
      <c r="V632" s="1311"/>
      <c r="W632" s="1311"/>
      <c r="X632" s="1311"/>
      <c r="Y632" s="1310"/>
      <c r="Z632" s="1306">
        <v>1</v>
      </c>
      <c r="AA632" s="1307"/>
      <c r="AB632" s="1308"/>
      <c r="AC632" s="1309">
        <v>3000</v>
      </c>
      <c r="AD632" s="1310"/>
      <c r="AE632" s="923">
        <v>1</v>
      </c>
      <c r="AF632" s="1309">
        <v>3000</v>
      </c>
      <c r="AG632" s="1311"/>
      <c r="AH632" s="1311"/>
      <c r="AI632" s="1310"/>
    </row>
    <row r="633" spans="1:35" ht="19.5" customHeight="1">
      <c r="A633" s="429"/>
      <c r="B633" s="928">
        <v>625</v>
      </c>
      <c r="C633" s="1019" t="s">
        <v>2868</v>
      </c>
      <c r="D633" s="1017"/>
      <c r="E633" s="1017"/>
      <c r="F633" s="1017"/>
      <c r="G633" s="1017"/>
      <c r="H633" s="1017"/>
      <c r="I633" s="1017"/>
      <c r="J633" s="1018"/>
      <c r="K633" s="1312" t="s">
        <v>2164</v>
      </c>
      <c r="L633" s="1313"/>
      <c r="M633" s="1312" t="s">
        <v>2870</v>
      </c>
      <c r="N633" s="1314"/>
      <c r="O633" s="1314"/>
      <c r="P633" s="1314"/>
      <c r="Q633" s="1314"/>
      <c r="R633" s="1314"/>
      <c r="S633" s="1314"/>
      <c r="T633" s="1313"/>
      <c r="U633" s="1309"/>
      <c r="V633" s="1311"/>
      <c r="W633" s="1311"/>
      <c r="X633" s="1311"/>
      <c r="Y633" s="1310"/>
      <c r="Z633" s="1306">
        <v>1</v>
      </c>
      <c r="AA633" s="1307"/>
      <c r="AB633" s="1308"/>
      <c r="AC633" s="1309">
        <v>3000</v>
      </c>
      <c r="AD633" s="1310"/>
      <c r="AE633" s="923">
        <v>1</v>
      </c>
      <c r="AF633" s="1309">
        <v>3000</v>
      </c>
      <c r="AG633" s="1311"/>
      <c r="AH633" s="1311"/>
      <c r="AI633" s="1310"/>
    </row>
    <row r="634" spans="1:35" ht="19.5" customHeight="1">
      <c r="A634" s="429"/>
      <c r="B634" s="928">
        <v>626</v>
      </c>
      <c r="C634" s="1019" t="s">
        <v>2868</v>
      </c>
      <c r="D634" s="1017"/>
      <c r="E634" s="1017"/>
      <c r="F634" s="1017"/>
      <c r="G634" s="1017"/>
      <c r="H634" s="1017"/>
      <c r="I634" s="1017"/>
      <c r="J634" s="1018"/>
      <c r="K634" s="1312" t="s">
        <v>2164</v>
      </c>
      <c r="L634" s="1313"/>
      <c r="M634" s="1312" t="s">
        <v>2871</v>
      </c>
      <c r="N634" s="1314"/>
      <c r="O634" s="1314"/>
      <c r="P634" s="1314"/>
      <c r="Q634" s="1314"/>
      <c r="R634" s="1314"/>
      <c r="S634" s="1314"/>
      <c r="T634" s="1313"/>
      <c r="U634" s="1309"/>
      <c r="V634" s="1311"/>
      <c r="W634" s="1311"/>
      <c r="X634" s="1311"/>
      <c r="Y634" s="1310"/>
      <c r="Z634" s="1306">
        <v>1</v>
      </c>
      <c r="AA634" s="1307"/>
      <c r="AB634" s="1308"/>
      <c r="AC634" s="1309">
        <v>3000</v>
      </c>
      <c r="AD634" s="1310"/>
      <c r="AE634" s="923">
        <v>1</v>
      </c>
      <c r="AF634" s="1309">
        <v>3000</v>
      </c>
      <c r="AG634" s="1311"/>
      <c r="AH634" s="1311"/>
      <c r="AI634" s="1310"/>
    </row>
    <row r="635" spans="1:35" ht="19.5" customHeight="1">
      <c r="A635" s="429"/>
      <c r="B635" s="928">
        <v>627</v>
      </c>
      <c r="C635" s="1019" t="s">
        <v>2868</v>
      </c>
      <c r="D635" s="1017"/>
      <c r="E635" s="1017"/>
      <c r="F635" s="1017"/>
      <c r="G635" s="1017"/>
      <c r="H635" s="1017"/>
      <c r="I635" s="1017"/>
      <c r="J635" s="1018"/>
      <c r="K635" s="1312" t="s">
        <v>2164</v>
      </c>
      <c r="L635" s="1313"/>
      <c r="M635" s="1312" t="s">
        <v>2872</v>
      </c>
      <c r="N635" s="1314"/>
      <c r="O635" s="1314"/>
      <c r="P635" s="1314"/>
      <c r="Q635" s="1314"/>
      <c r="R635" s="1314"/>
      <c r="S635" s="1314"/>
      <c r="T635" s="1313"/>
      <c r="U635" s="1309"/>
      <c r="V635" s="1311"/>
      <c r="W635" s="1311"/>
      <c r="X635" s="1311"/>
      <c r="Y635" s="1310"/>
      <c r="Z635" s="1306">
        <v>1</v>
      </c>
      <c r="AA635" s="1307"/>
      <c r="AB635" s="1308"/>
      <c r="AC635" s="1309">
        <v>3000</v>
      </c>
      <c r="AD635" s="1310"/>
      <c r="AE635" s="923">
        <v>1</v>
      </c>
      <c r="AF635" s="1309">
        <v>3000</v>
      </c>
      <c r="AG635" s="1311"/>
      <c r="AH635" s="1311"/>
      <c r="AI635" s="1310"/>
    </row>
    <row r="636" spans="1:35" ht="19.5" customHeight="1">
      <c r="A636" s="429"/>
      <c r="B636" s="928">
        <v>628</v>
      </c>
      <c r="C636" s="1019" t="s">
        <v>2868</v>
      </c>
      <c r="D636" s="1017"/>
      <c r="E636" s="1017"/>
      <c r="F636" s="1017"/>
      <c r="G636" s="1017"/>
      <c r="H636" s="1017"/>
      <c r="I636" s="1017"/>
      <c r="J636" s="1018"/>
      <c r="K636" s="1312" t="s">
        <v>2164</v>
      </c>
      <c r="L636" s="1313"/>
      <c r="M636" s="1312" t="s">
        <v>2873</v>
      </c>
      <c r="N636" s="1314"/>
      <c r="O636" s="1314"/>
      <c r="P636" s="1314"/>
      <c r="Q636" s="1314"/>
      <c r="R636" s="1314"/>
      <c r="S636" s="1314"/>
      <c r="T636" s="1313"/>
      <c r="U636" s="1309"/>
      <c r="V636" s="1311"/>
      <c r="W636" s="1311"/>
      <c r="X636" s="1311"/>
      <c r="Y636" s="1310"/>
      <c r="Z636" s="1306">
        <v>1</v>
      </c>
      <c r="AA636" s="1307"/>
      <c r="AB636" s="1308"/>
      <c r="AC636" s="1309">
        <v>3000</v>
      </c>
      <c r="AD636" s="1310"/>
      <c r="AE636" s="923">
        <v>1</v>
      </c>
      <c r="AF636" s="1309">
        <v>3000</v>
      </c>
      <c r="AG636" s="1311"/>
      <c r="AH636" s="1311"/>
      <c r="AI636" s="1310"/>
    </row>
    <row r="637" spans="1:35" ht="19.5" customHeight="1">
      <c r="A637" s="429"/>
      <c r="B637" s="928">
        <v>629</v>
      </c>
      <c r="C637" s="1019" t="s">
        <v>2868</v>
      </c>
      <c r="D637" s="1017"/>
      <c r="E637" s="1017"/>
      <c r="F637" s="1017"/>
      <c r="G637" s="1017"/>
      <c r="H637" s="1017"/>
      <c r="I637" s="1017"/>
      <c r="J637" s="1018"/>
      <c r="K637" s="1312" t="s">
        <v>2164</v>
      </c>
      <c r="L637" s="1313"/>
      <c r="M637" s="1312" t="s">
        <v>2874</v>
      </c>
      <c r="N637" s="1314"/>
      <c r="O637" s="1314"/>
      <c r="P637" s="1314"/>
      <c r="Q637" s="1314"/>
      <c r="R637" s="1314"/>
      <c r="S637" s="1314"/>
      <c r="T637" s="1313"/>
      <c r="U637" s="1309"/>
      <c r="V637" s="1311"/>
      <c r="W637" s="1311"/>
      <c r="X637" s="1311"/>
      <c r="Y637" s="1310"/>
      <c r="Z637" s="1306">
        <v>1</v>
      </c>
      <c r="AA637" s="1307"/>
      <c r="AB637" s="1308"/>
      <c r="AC637" s="1309">
        <v>3000</v>
      </c>
      <c r="AD637" s="1310"/>
      <c r="AE637" s="923">
        <v>1</v>
      </c>
      <c r="AF637" s="1309">
        <v>3000</v>
      </c>
      <c r="AG637" s="1311"/>
      <c r="AH637" s="1311"/>
      <c r="AI637" s="1310"/>
    </row>
    <row r="638" spans="1:35" ht="19.5" customHeight="1">
      <c r="A638" s="429"/>
      <c r="B638" s="928">
        <v>630</v>
      </c>
      <c r="C638" s="1019" t="s">
        <v>2868</v>
      </c>
      <c r="D638" s="1017"/>
      <c r="E638" s="1017"/>
      <c r="F638" s="1017"/>
      <c r="G638" s="1017"/>
      <c r="H638" s="1017"/>
      <c r="I638" s="1017"/>
      <c r="J638" s="1018"/>
      <c r="K638" s="1312" t="s">
        <v>2164</v>
      </c>
      <c r="L638" s="1313"/>
      <c r="M638" s="1312" t="s">
        <v>2875</v>
      </c>
      <c r="N638" s="1314"/>
      <c r="O638" s="1314"/>
      <c r="P638" s="1314"/>
      <c r="Q638" s="1314"/>
      <c r="R638" s="1314"/>
      <c r="S638" s="1314"/>
      <c r="T638" s="1313"/>
      <c r="U638" s="1309"/>
      <c r="V638" s="1311"/>
      <c r="W638" s="1311"/>
      <c r="X638" s="1311"/>
      <c r="Y638" s="1310"/>
      <c r="Z638" s="1306">
        <v>1</v>
      </c>
      <c r="AA638" s="1307"/>
      <c r="AB638" s="1308"/>
      <c r="AC638" s="1309">
        <v>3000</v>
      </c>
      <c r="AD638" s="1310"/>
      <c r="AE638" s="923">
        <v>1</v>
      </c>
      <c r="AF638" s="1309">
        <v>3000</v>
      </c>
      <c r="AG638" s="1311"/>
      <c r="AH638" s="1311"/>
      <c r="AI638" s="1310"/>
    </row>
    <row r="639" spans="1:35" ht="19.5" customHeight="1">
      <c r="A639" s="429"/>
      <c r="B639" s="928">
        <v>631</v>
      </c>
      <c r="C639" s="1019" t="s">
        <v>2868</v>
      </c>
      <c r="D639" s="1017"/>
      <c r="E639" s="1017"/>
      <c r="F639" s="1017"/>
      <c r="G639" s="1017"/>
      <c r="H639" s="1017"/>
      <c r="I639" s="1017"/>
      <c r="J639" s="1018"/>
      <c r="K639" s="1312" t="s">
        <v>2164</v>
      </c>
      <c r="L639" s="1313"/>
      <c r="M639" s="1312" t="s">
        <v>2876</v>
      </c>
      <c r="N639" s="1314"/>
      <c r="O639" s="1314"/>
      <c r="P639" s="1314"/>
      <c r="Q639" s="1314"/>
      <c r="R639" s="1314"/>
      <c r="S639" s="1314"/>
      <c r="T639" s="1313"/>
      <c r="U639" s="1309"/>
      <c r="V639" s="1311"/>
      <c r="W639" s="1311"/>
      <c r="X639" s="1311"/>
      <c r="Y639" s="1310"/>
      <c r="Z639" s="1306">
        <v>1</v>
      </c>
      <c r="AA639" s="1307"/>
      <c r="AB639" s="1308"/>
      <c r="AC639" s="1309">
        <v>3000</v>
      </c>
      <c r="AD639" s="1310"/>
      <c r="AE639" s="923">
        <v>1</v>
      </c>
      <c r="AF639" s="1309">
        <v>3000</v>
      </c>
      <c r="AG639" s="1311"/>
      <c r="AH639" s="1311"/>
      <c r="AI639" s="1310"/>
    </row>
    <row r="640" spans="1:35" ht="19.5" customHeight="1">
      <c r="A640" s="429"/>
      <c r="B640" s="928">
        <v>632</v>
      </c>
      <c r="C640" s="1019" t="s">
        <v>2868</v>
      </c>
      <c r="D640" s="1017"/>
      <c r="E640" s="1017"/>
      <c r="F640" s="1017"/>
      <c r="G640" s="1017"/>
      <c r="H640" s="1017"/>
      <c r="I640" s="1017"/>
      <c r="J640" s="1018"/>
      <c r="K640" s="1312" t="s">
        <v>2164</v>
      </c>
      <c r="L640" s="1313"/>
      <c r="M640" s="1312" t="s">
        <v>2877</v>
      </c>
      <c r="N640" s="1314"/>
      <c r="O640" s="1314"/>
      <c r="P640" s="1314"/>
      <c r="Q640" s="1314"/>
      <c r="R640" s="1314"/>
      <c r="S640" s="1314"/>
      <c r="T640" s="1313"/>
      <c r="U640" s="1309"/>
      <c r="V640" s="1311"/>
      <c r="W640" s="1311"/>
      <c r="X640" s="1311"/>
      <c r="Y640" s="1310"/>
      <c r="Z640" s="1306">
        <v>1</v>
      </c>
      <c r="AA640" s="1307"/>
      <c r="AB640" s="1308"/>
      <c r="AC640" s="1309">
        <v>3000</v>
      </c>
      <c r="AD640" s="1310"/>
      <c r="AE640" s="923">
        <v>1</v>
      </c>
      <c r="AF640" s="1309">
        <v>3000</v>
      </c>
      <c r="AG640" s="1311"/>
      <c r="AH640" s="1311"/>
      <c r="AI640" s="1310"/>
    </row>
    <row r="641" spans="1:35" ht="19.5" customHeight="1">
      <c r="A641" s="429"/>
      <c r="B641" s="928">
        <v>633</v>
      </c>
      <c r="C641" s="1019" t="s">
        <v>2868</v>
      </c>
      <c r="D641" s="1017"/>
      <c r="E641" s="1017"/>
      <c r="F641" s="1017"/>
      <c r="G641" s="1017"/>
      <c r="H641" s="1017"/>
      <c r="I641" s="1017"/>
      <c r="J641" s="1018"/>
      <c r="K641" s="1312" t="s">
        <v>2164</v>
      </c>
      <c r="L641" s="1313"/>
      <c r="M641" s="1312" t="s">
        <v>2878</v>
      </c>
      <c r="N641" s="1314"/>
      <c r="O641" s="1314"/>
      <c r="P641" s="1314"/>
      <c r="Q641" s="1314"/>
      <c r="R641" s="1314"/>
      <c r="S641" s="1314"/>
      <c r="T641" s="1313"/>
      <c r="U641" s="1309"/>
      <c r="V641" s="1311"/>
      <c r="W641" s="1311"/>
      <c r="X641" s="1311"/>
      <c r="Y641" s="1310"/>
      <c r="Z641" s="1306">
        <v>1</v>
      </c>
      <c r="AA641" s="1307"/>
      <c r="AB641" s="1308"/>
      <c r="AC641" s="1309">
        <v>3000</v>
      </c>
      <c r="AD641" s="1310"/>
      <c r="AE641" s="923">
        <v>1</v>
      </c>
      <c r="AF641" s="1309">
        <v>3000</v>
      </c>
      <c r="AG641" s="1311"/>
      <c r="AH641" s="1311"/>
      <c r="AI641" s="1310"/>
    </row>
    <row r="642" spans="1:35" ht="19.5" customHeight="1">
      <c r="A642" s="429"/>
      <c r="B642" s="928">
        <v>634</v>
      </c>
      <c r="C642" s="1019" t="s">
        <v>2868</v>
      </c>
      <c r="D642" s="1017"/>
      <c r="E642" s="1017"/>
      <c r="F642" s="1017"/>
      <c r="G642" s="1017"/>
      <c r="H642" s="1017"/>
      <c r="I642" s="1017"/>
      <c r="J642" s="1018"/>
      <c r="K642" s="1312" t="s">
        <v>2164</v>
      </c>
      <c r="L642" s="1313"/>
      <c r="M642" s="1312" t="s">
        <v>2879</v>
      </c>
      <c r="N642" s="1314"/>
      <c r="O642" s="1314"/>
      <c r="P642" s="1314"/>
      <c r="Q642" s="1314"/>
      <c r="R642" s="1314"/>
      <c r="S642" s="1314"/>
      <c r="T642" s="1313"/>
      <c r="U642" s="1309"/>
      <c r="V642" s="1311"/>
      <c r="W642" s="1311"/>
      <c r="X642" s="1311"/>
      <c r="Y642" s="1310"/>
      <c r="Z642" s="1306">
        <v>1</v>
      </c>
      <c r="AA642" s="1307"/>
      <c r="AB642" s="1308"/>
      <c r="AC642" s="1309">
        <v>3000</v>
      </c>
      <c r="AD642" s="1310"/>
      <c r="AE642" s="923">
        <v>1</v>
      </c>
      <c r="AF642" s="1309">
        <v>3000</v>
      </c>
      <c r="AG642" s="1311"/>
      <c r="AH642" s="1311"/>
      <c r="AI642" s="1310"/>
    </row>
    <row r="643" spans="1:35" ht="19.5" customHeight="1">
      <c r="A643" s="429"/>
      <c r="B643" s="928">
        <v>635</v>
      </c>
      <c r="C643" s="1019" t="s">
        <v>2868</v>
      </c>
      <c r="D643" s="1017"/>
      <c r="E643" s="1017"/>
      <c r="F643" s="1017"/>
      <c r="G643" s="1017"/>
      <c r="H643" s="1017"/>
      <c r="I643" s="1017"/>
      <c r="J643" s="1018"/>
      <c r="K643" s="1312" t="s">
        <v>2164</v>
      </c>
      <c r="L643" s="1313"/>
      <c r="M643" s="1312" t="s">
        <v>2880</v>
      </c>
      <c r="N643" s="1314"/>
      <c r="O643" s="1314"/>
      <c r="P643" s="1314"/>
      <c r="Q643" s="1314"/>
      <c r="R643" s="1314"/>
      <c r="S643" s="1314"/>
      <c r="T643" s="1313"/>
      <c r="U643" s="1309"/>
      <c r="V643" s="1311"/>
      <c r="W643" s="1311"/>
      <c r="X643" s="1311"/>
      <c r="Y643" s="1310"/>
      <c r="Z643" s="1306">
        <v>1</v>
      </c>
      <c r="AA643" s="1307"/>
      <c r="AB643" s="1308"/>
      <c r="AC643" s="1309">
        <v>3000</v>
      </c>
      <c r="AD643" s="1310"/>
      <c r="AE643" s="923">
        <v>1</v>
      </c>
      <c r="AF643" s="1309">
        <v>3000</v>
      </c>
      <c r="AG643" s="1311"/>
      <c r="AH643" s="1311"/>
      <c r="AI643" s="1310"/>
    </row>
    <row r="644" spans="1:35" ht="19.5" customHeight="1">
      <c r="A644" s="429"/>
      <c r="B644" s="928">
        <v>636</v>
      </c>
      <c r="C644" s="1019" t="s">
        <v>2868</v>
      </c>
      <c r="D644" s="1017"/>
      <c r="E644" s="1017"/>
      <c r="F644" s="1017"/>
      <c r="G644" s="1017"/>
      <c r="H644" s="1017"/>
      <c r="I644" s="1017"/>
      <c r="J644" s="1018"/>
      <c r="K644" s="1312" t="s">
        <v>2164</v>
      </c>
      <c r="L644" s="1313"/>
      <c r="M644" s="1312" t="s">
        <v>2881</v>
      </c>
      <c r="N644" s="1314"/>
      <c r="O644" s="1314"/>
      <c r="P644" s="1314"/>
      <c r="Q644" s="1314"/>
      <c r="R644" s="1314"/>
      <c r="S644" s="1314"/>
      <c r="T644" s="1313"/>
      <c r="U644" s="1309"/>
      <c r="V644" s="1311"/>
      <c r="W644" s="1311"/>
      <c r="X644" s="1311"/>
      <c r="Y644" s="1310"/>
      <c r="Z644" s="1306">
        <v>1</v>
      </c>
      <c r="AA644" s="1307"/>
      <c r="AB644" s="1308"/>
      <c r="AC644" s="1309">
        <v>3000</v>
      </c>
      <c r="AD644" s="1310"/>
      <c r="AE644" s="923">
        <v>1</v>
      </c>
      <c r="AF644" s="1309">
        <v>3000</v>
      </c>
      <c r="AG644" s="1311"/>
      <c r="AH644" s="1311"/>
      <c r="AI644" s="1310"/>
    </row>
    <row r="645" spans="1:35" ht="19.5" customHeight="1">
      <c r="A645" s="429"/>
      <c r="B645" s="928">
        <v>637</v>
      </c>
      <c r="C645" s="1019" t="s">
        <v>2868</v>
      </c>
      <c r="D645" s="1017"/>
      <c r="E645" s="1017"/>
      <c r="F645" s="1017"/>
      <c r="G645" s="1017"/>
      <c r="H645" s="1017"/>
      <c r="I645" s="1017"/>
      <c r="J645" s="1018"/>
      <c r="K645" s="1312" t="s">
        <v>2164</v>
      </c>
      <c r="L645" s="1313"/>
      <c r="M645" s="1312" t="s">
        <v>2882</v>
      </c>
      <c r="N645" s="1314"/>
      <c r="O645" s="1314"/>
      <c r="P645" s="1314"/>
      <c r="Q645" s="1314"/>
      <c r="R645" s="1314"/>
      <c r="S645" s="1314"/>
      <c r="T645" s="1313"/>
      <c r="U645" s="1309"/>
      <c r="V645" s="1311"/>
      <c r="W645" s="1311"/>
      <c r="X645" s="1311"/>
      <c r="Y645" s="1310"/>
      <c r="Z645" s="1306">
        <v>1</v>
      </c>
      <c r="AA645" s="1307"/>
      <c r="AB645" s="1308"/>
      <c r="AC645" s="1309">
        <v>3000</v>
      </c>
      <c r="AD645" s="1310"/>
      <c r="AE645" s="923">
        <v>1</v>
      </c>
      <c r="AF645" s="1309">
        <v>3000</v>
      </c>
      <c r="AG645" s="1311"/>
      <c r="AH645" s="1311"/>
      <c r="AI645" s="1310"/>
    </row>
    <row r="646" spans="1:35" ht="19.5" customHeight="1">
      <c r="A646" s="429"/>
      <c r="B646" s="928">
        <v>638</v>
      </c>
      <c r="C646" s="1019" t="s">
        <v>2868</v>
      </c>
      <c r="D646" s="1017"/>
      <c r="E646" s="1017"/>
      <c r="F646" s="1017"/>
      <c r="G646" s="1017"/>
      <c r="H646" s="1017"/>
      <c r="I646" s="1017"/>
      <c r="J646" s="1018"/>
      <c r="K646" s="1312" t="s">
        <v>2164</v>
      </c>
      <c r="L646" s="1313"/>
      <c r="M646" s="1312" t="s">
        <v>2883</v>
      </c>
      <c r="N646" s="1314"/>
      <c r="O646" s="1314"/>
      <c r="P646" s="1314"/>
      <c r="Q646" s="1314"/>
      <c r="R646" s="1314"/>
      <c r="S646" s="1314"/>
      <c r="T646" s="1313"/>
      <c r="U646" s="1309"/>
      <c r="V646" s="1311"/>
      <c r="W646" s="1311"/>
      <c r="X646" s="1311"/>
      <c r="Y646" s="1310"/>
      <c r="Z646" s="1306">
        <v>1</v>
      </c>
      <c r="AA646" s="1307"/>
      <c r="AB646" s="1308"/>
      <c r="AC646" s="1309">
        <v>3000</v>
      </c>
      <c r="AD646" s="1310"/>
      <c r="AE646" s="923">
        <v>1</v>
      </c>
      <c r="AF646" s="1309">
        <v>3000</v>
      </c>
      <c r="AG646" s="1311"/>
      <c r="AH646" s="1311"/>
      <c r="AI646" s="1310"/>
    </row>
    <row r="647" spans="1:35" ht="19.5" customHeight="1">
      <c r="A647" s="429"/>
      <c r="B647" s="928">
        <v>639</v>
      </c>
      <c r="C647" s="1019" t="s">
        <v>2868</v>
      </c>
      <c r="D647" s="1017"/>
      <c r="E647" s="1017"/>
      <c r="F647" s="1017"/>
      <c r="G647" s="1017"/>
      <c r="H647" s="1017"/>
      <c r="I647" s="1017"/>
      <c r="J647" s="1018"/>
      <c r="K647" s="1312" t="s">
        <v>2164</v>
      </c>
      <c r="L647" s="1313"/>
      <c r="M647" s="1312" t="s">
        <v>2884</v>
      </c>
      <c r="N647" s="1314"/>
      <c r="O647" s="1314"/>
      <c r="P647" s="1314"/>
      <c r="Q647" s="1314"/>
      <c r="R647" s="1314"/>
      <c r="S647" s="1314"/>
      <c r="T647" s="1313"/>
      <c r="U647" s="1309"/>
      <c r="V647" s="1311"/>
      <c r="W647" s="1311"/>
      <c r="X647" s="1311"/>
      <c r="Y647" s="1310"/>
      <c r="Z647" s="1306">
        <v>1</v>
      </c>
      <c r="AA647" s="1307"/>
      <c r="AB647" s="1308"/>
      <c r="AC647" s="1309">
        <v>3000</v>
      </c>
      <c r="AD647" s="1310"/>
      <c r="AE647" s="923">
        <v>1</v>
      </c>
      <c r="AF647" s="1309">
        <v>3000</v>
      </c>
      <c r="AG647" s="1311"/>
      <c r="AH647" s="1311"/>
      <c r="AI647" s="1310"/>
    </row>
    <row r="648" spans="1:35" ht="19.5" customHeight="1">
      <c r="A648" s="429"/>
      <c r="B648" s="928">
        <v>640</v>
      </c>
      <c r="C648" s="1019" t="s">
        <v>2868</v>
      </c>
      <c r="D648" s="1017"/>
      <c r="E648" s="1017"/>
      <c r="F648" s="1017"/>
      <c r="G648" s="1017"/>
      <c r="H648" s="1017"/>
      <c r="I648" s="1017"/>
      <c r="J648" s="1018"/>
      <c r="K648" s="1312" t="s">
        <v>2164</v>
      </c>
      <c r="L648" s="1313"/>
      <c r="M648" s="1312" t="s">
        <v>2885</v>
      </c>
      <c r="N648" s="1314"/>
      <c r="O648" s="1314"/>
      <c r="P648" s="1314"/>
      <c r="Q648" s="1314"/>
      <c r="R648" s="1314"/>
      <c r="S648" s="1314"/>
      <c r="T648" s="1313"/>
      <c r="U648" s="1309"/>
      <c r="V648" s="1311"/>
      <c r="W648" s="1311"/>
      <c r="X648" s="1311"/>
      <c r="Y648" s="1310"/>
      <c r="Z648" s="1306">
        <v>1</v>
      </c>
      <c r="AA648" s="1307"/>
      <c r="AB648" s="1308"/>
      <c r="AC648" s="1309">
        <v>3000</v>
      </c>
      <c r="AD648" s="1310"/>
      <c r="AE648" s="923">
        <v>1</v>
      </c>
      <c r="AF648" s="1309">
        <v>3000</v>
      </c>
      <c r="AG648" s="1311"/>
      <c r="AH648" s="1311"/>
      <c r="AI648" s="1310"/>
    </row>
    <row r="649" spans="1:35" ht="19.5" customHeight="1">
      <c r="A649" s="429"/>
      <c r="B649" s="928">
        <v>641</v>
      </c>
      <c r="C649" s="1019" t="s">
        <v>2868</v>
      </c>
      <c r="D649" s="1017"/>
      <c r="E649" s="1017"/>
      <c r="F649" s="1017"/>
      <c r="G649" s="1017"/>
      <c r="H649" s="1017"/>
      <c r="I649" s="1017"/>
      <c r="J649" s="1018"/>
      <c r="K649" s="1312" t="s">
        <v>2164</v>
      </c>
      <c r="L649" s="1313"/>
      <c r="M649" s="1312" t="s">
        <v>2886</v>
      </c>
      <c r="N649" s="1314"/>
      <c r="O649" s="1314"/>
      <c r="P649" s="1314"/>
      <c r="Q649" s="1314"/>
      <c r="R649" s="1314"/>
      <c r="S649" s="1314"/>
      <c r="T649" s="1313"/>
      <c r="U649" s="1309"/>
      <c r="V649" s="1311"/>
      <c r="W649" s="1311"/>
      <c r="X649" s="1311"/>
      <c r="Y649" s="1310"/>
      <c r="Z649" s="1306">
        <v>1</v>
      </c>
      <c r="AA649" s="1307"/>
      <c r="AB649" s="1308"/>
      <c r="AC649" s="1309">
        <v>3000</v>
      </c>
      <c r="AD649" s="1310"/>
      <c r="AE649" s="923">
        <v>1</v>
      </c>
      <c r="AF649" s="1309">
        <v>3000</v>
      </c>
      <c r="AG649" s="1311"/>
      <c r="AH649" s="1311"/>
      <c r="AI649" s="1310"/>
    </row>
    <row r="650" spans="1:35" ht="19.5" customHeight="1">
      <c r="A650" s="429"/>
      <c r="B650" s="928">
        <v>642</v>
      </c>
      <c r="C650" s="1019" t="s">
        <v>2868</v>
      </c>
      <c r="D650" s="1017"/>
      <c r="E650" s="1017"/>
      <c r="F650" s="1017"/>
      <c r="G650" s="1017"/>
      <c r="H650" s="1017"/>
      <c r="I650" s="1017"/>
      <c r="J650" s="1018"/>
      <c r="K650" s="1312" t="s">
        <v>2164</v>
      </c>
      <c r="L650" s="1313"/>
      <c r="M650" s="1312" t="s">
        <v>2887</v>
      </c>
      <c r="N650" s="1314"/>
      <c r="O650" s="1314"/>
      <c r="P650" s="1314"/>
      <c r="Q650" s="1314"/>
      <c r="R650" s="1314"/>
      <c r="S650" s="1314"/>
      <c r="T650" s="1313"/>
      <c r="U650" s="1309"/>
      <c r="V650" s="1311"/>
      <c r="W650" s="1311"/>
      <c r="X650" s="1311"/>
      <c r="Y650" s="1310"/>
      <c r="Z650" s="1306">
        <v>1</v>
      </c>
      <c r="AA650" s="1307"/>
      <c r="AB650" s="1308"/>
      <c r="AC650" s="1309">
        <v>3000</v>
      </c>
      <c r="AD650" s="1310"/>
      <c r="AE650" s="923">
        <v>1</v>
      </c>
      <c r="AF650" s="1309">
        <v>3000</v>
      </c>
      <c r="AG650" s="1311"/>
      <c r="AH650" s="1311"/>
      <c r="AI650" s="1310"/>
    </row>
    <row r="651" spans="1:35" ht="19.5" customHeight="1">
      <c r="A651" s="429"/>
      <c r="B651" s="928">
        <v>643</v>
      </c>
      <c r="C651" s="1019" t="s">
        <v>2868</v>
      </c>
      <c r="D651" s="1017"/>
      <c r="E651" s="1017"/>
      <c r="F651" s="1017"/>
      <c r="G651" s="1017"/>
      <c r="H651" s="1017"/>
      <c r="I651" s="1017"/>
      <c r="J651" s="1018"/>
      <c r="K651" s="1312" t="s">
        <v>2164</v>
      </c>
      <c r="L651" s="1313"/>
      <c r="M651" s="1312" t="s">
        <v>2888</v>
      </c>
      <c r="N651" s="1314"/>
      <c r="O651" s="1314"/>
      <c r="P651" s="1314"/>
      <c r="Q651" s="1314"/>
      <c r="R651" s="1314"/>
      <c r="S651" s="1314"/>
      <c r="T651" s="1313"/>
      <c r="U651" s="1309"/>
      <c r="V651" s="1311"/>
      <c r="W651" s="1311"/>
      <c r="X651" s="1311"/>
      <c r="Y651" s="1310"/>
      <c r="Z651" s="1306">
        <v>1</v>
      </c>
      <c r="AA651" s="1307"/>
      <c r="AB651" s="1308"/>
      <c r="AC651" s="1309">
        <v>3000</v>
      </c>
      <c r="AD651" s="1310"/>
      <c r="AE651" s="923">
        <v>1</v>
      </c>
      <c r="AF651" s="1309">
        <v>3000</v>
      </c>
      <c r="AG651" s="1311"/>
      <c r="AH651" s="1311"/>
      <c r="AI651" s="1310"/>
    </row>
    <row r="652" spans="1:35" ht="19.5" customHeight="1">
      <c r="A652" s="429"/>
      <c r="B652" s="928">
        <v>644</v>
      </c>
      <c r="C652" s="1019" t="s">
        <v>2868</v>
      </c>
      <c r="D652" s="1017"/>
      <c r="E652" s="1017"/>
      <c r="F652" s="1017"/>
      <c r="G652" s="1017"/>
      <c r="H652" s="1017"/>
      <c r="I652" s="1017"/>
      <c r="J652" s="1018"/>
      <c r="K652" s="1312" t="s">
        <v>2164</v>
      </c>
      <c r="L652" s="1313"/>
      <c r="M652" s="1312" t="s">
        <v>2889</v>
      </c>
      <c r="N652" s="1314"/>
      <c r="O652" s="1314"/>
      <c r="P652" s="1314"/>
      <c r="Q652" s="1314"/>
      <c r="R652" s="1314"/>
      <c r="S652" s="1314"/>
      <c r="T652" s="1313"/>
      <c r="U652" s="1309"/>
      <c r="V652" s="1311"/>
      <c r="W652" s="1311"/>
      <c r="X652" s="1311"/>
      <c r="Y652" s="1310"/>
      <c r="Z652" s="1306">
        <v>1</v>
      </c>
      <c r="AA652" s="1307"/>
      <c r="AB652" s="1308"/>
      <c r="AC652" s="1309">
        <v>3000</v>
      </c>
      <c r="AD652" s="1310"/>
      <c r="AE652" s="923">
        <v>1</v>
      </c>
      <c r="AF652" s="1309">
        <v>3000</v>
      </c>
      <c r="AG652" s="1311"/>
      <c r="AH652" s="1311"/>
      <c r="AI652" s="1310"/>
    </row>
    <row r="653" spans="1:35" ht="19.5" customHeight="1">
      <c r="A653" s="429"/>
      <c r="B653" s="928">
        <v>645</v>
      </c>
      <c r="C653" s="1019" t="s">
        <v>2868</v>
      </c>
      <c r="D653" s="1017"/>
      <c r="E653" s="1017"/>
      <c r="F653" s="1017"/>
      <c r="G653" s="1017"/>
      <c r="H653" s="1017"/>
      <c r="I653" s="1017"/>
      <c r="J653" s="1018"/>
      <c r="K653" s="1312" t="s">
        <v>2164</v>
      </c>
      <c r="L653" s="1313"/>
      <c r="M653" s="1312" t="s">
        <v>2890</v>
      </c>
      <c r="N653" s="1314"/>
      <c r="O653" s="1314"/>
      <c r="P653" s="1314"/>
      <c r="Q653" s="1314"/>
      <c r="R653" s="1314"/>
      <c r="S653" s="1314"/>
      <c r="T653" s="1313"/>
      <c r="U653" s="1309"/>
      <c r="V653" s="1311"/>
      <c r="W653" s="1311"/>
      <c r="X653" s="1311"/>
      <c r="Y653" s="1310"/>
      <c r="Z653" s="1306">
        <v>1</v>
      </c>
      <c r="AA653" s="1307"/>
      <c r="AB653" s="1308"/>
      <c r="AC653" s="1309">
        <v>3000</v>
      </c>
      <c r="AD653" s="1310"/>
      <c r="AE653" s="923">
        <v>1</v>
      </c>
      <c r="AF653" s="1309">
        <v>3000</v>
      </c>
      <c r="AG653" s="1311"/>
      <c r="AH653" s="1311"/>
      <c r="AI653" s="1310"/>
    </row>
    <row r="654" spans="1:35" ht="19.5" customHeight="1">
      <c r="A654" s="429"/>
      <c r="B654" s="928">
        <v>646</v>
      </c>
      <c r="C654" s="1019" t="s">
        <v>2868</v>
      </c>
      <c r="D654" s="1017"/>
      <c r="E654" s="1017"/>
      <c r="F654" s="1017"/>
      <c r="G654" s="1017"/>
      <c r="H654" s="1017"/>
      <c r="I654" s="1017"/>
      <c r="J654" s="1018"/>
      <c r="K654" s="1312" t="s">
        <v>2164</v>
      </c>
      <c r="L654" s="1313"/>
      <c r="M654" s="1312" t="s">
        <v>2891</v>
      </c>
      <c r="N654" s="1314"/>
      <c r="O654" s="1314"/>
      <c r="P654" s="1314"/>
      <c r="Q654" s="1314"/>
      <c r="R654" s="1314"/>
      <c r="S654" s="1314"/>
      <c r="T654" s="1313"/>
      <c r="U654" s="1309"/>
      <c r="V654" s="1311"/>
      <c r="W654" s="1311"/>
      <c r="X654" s="1311"/>
      <c r="Y654" s="1310"/>
      <c r="Z654" s="1306">
        <v>1</v>
      </c>
      <c r="AA654" s="1307"/>
      <c r="AB654" s="1308"/>
      <c r="AC654" s="1309">
        <v>3000</v>
      </c>
      <c r="AD654" s="1310"/>
      <c r="AE654" s="923">
        <v>1</v>
      </c>
      <c r="AF654" s="1309">
        <v>3000</v>
      </c>
      <c r="AG654" s="1311"/>
      <c r="AH654" s="1311"/>
      <c r="AI654" s="1310"/>
    </row>
    <row r="655" spans="1:35" ht="19.5" customHeight="1">
      <c r="A655" s="429"/>
      <c r="B655" s="928">
        <v>647</v>
      </c>
      <c r="C655" s="1019" t="s">
        <v>2868</v>
      </c>
      <c r="D655" s="1017"/>
      <c r="E655" s="1017"/>
      <c r="F655" s="1017"/>
      <c r="G655" s="1017"/>
      <c r="H655" s="1017"/>
      <c r="I655" s="1017"/>
      <c r="J655" s="1018"/>
      <c r="K655" s="1312" t="s">
        <v>2164</v>
      </c>
      <c r="L655" s="1313"/>
      <c r="M655" s="1312" t="s">
        <v>2892</v>
      </c>
      <c r="N655" s="1314"/>
      <c r="O655" s="1314"/>
      <c r="P655" s="1314"/>
      <c r="Q655" s="1314"/>
      <c r="R655" s="1314"/>
      <c r="S655" s="1314"/>
      <c r="T655" s="1313"/>
      <c r="U655" s="1309"/>
      <c r="V655" s="1311"/>
      <c r="W655" s="1311"/>
      <c r="X655" s="1311"/>
      <c r="Y655" s="1310"/>
      <c r="Z655" s="1306">
        <v>1</v>
      </c>
      <c r="AA655" s="1307"/>
      <c r="AB655" s="1308"/>
      <c r="AC655" s="1309">
        <v>3000</v>
      </c>
      <c r="AD655" s="1310"/>
      <c r="AE655" s="923">
        <v>1</v>
      </c>
      <c r="AF655" s="1309">
        <v>3000</v>
      </c>
      <c r="AG655" s="1311"/>
      <c r="AH655" s="1311"/>
      <c r="AI655" s="1310"/>
    </row>
    <row r="656" spans="1:35" ht="19.5" customHeight="1">
      <c r="A656" s="429"/>
      <c r="B656" s="928">
        <v>648</v>
      </c>
      <c r="C656" s="1019" t="s">
        <v>2868</v>
      </c>
      <c r="D656" s="1017"/>
      <c r="E656" s="1017"/>
      <c r="F656" s="1017"/>
      <c r="G656" s="1017"/>
      <c r="H656" s="1017"/>
      <c r="I656" s="1017"/>
      <c r="J656" s="1018"/>
      <c r="K656" s="1312" t="s">
        <v>2164</v>
      </c>
      <c r="L656" s="1313"/>
      <c r="M656" s="1312" t="s">
        <v>2893</v>
      </c>
      <c r="N656" s="1314"/>
      <c r="O656" s="1314"/>
      <c r="P656" s="1314"/>
      <c r="Q656" s="1314"/>
      <c r="R656" s="1314"/>
      <c r="S656" s="1314"/>
      <c r="T656" s="1313"/>
      <c r="U656" s="1309"/>
      <c r="V656" s="1311"/>
      <c r="W656" s="1311"/>
      <c r="X656" s="1311"/>
      <c r="Y656" s="1310"/>
      <c r="Z656" s="1306">
        <v>1</v>
      </c>
      <c r="AA656" s="1307"/>
      <c r="AB656" s="1308"/>
      <c r="AC656" s="1309">
        <v>3000</v>
      </c>
      <c r="AD656" s="1310"/>
      <c r="AE656" s="923">
        <v>1</v>
      </c>
      <c r="AF656" s="1309">
        <v>3000</v>
      </c>
      <c r="AG656" s="1311"/>
      <c r="AH656" s="1311"/>
      <c r="AI656" s="1310"/>
    </row>
    <row r="657" spans="1:35" ht="19.5" customHeight="1">
      <c r="A657" s="429"/>
      <c r="B657" s="928">
        <v>649</v>
      </c>
      <c r="C657" s="1019" t="s">
        <v>2868</v>
      </c>
      <c r="D657" s="1017"/>
      <c r="E657" s="1017"/>
      <c r="F657" s="1017"/>
      <c r="G657" s="1017"/>
      <c r="H657" s="1017"/>
      <c r="I657" s="1017"/>
      <c r="J657" s="1018"/>
      <c r="K657" s="1312" t="s">
        <v>2164</v>
      </c>
      <c r="L657" s="1313"/>
      <c r="M657" s="1312" t="s">
        <v>2894</v>
      </c>
      <c r="N657" s="1314"/>
      <c r="O657" s="1314"/>
      <c r="P657" s="1314"/>
      <c r="Q657" s="1314"/>
      <c r="R657" s="1314"/>
      <c r="S657" s="1314"/>
      <c r="T657" s="1313"/>
      <c r="U657" s="1309"/>
      <c r="V657" s="1311"/>
      <c r="W657" s="1311"/>
      <c r="X657" s="1311"/>
      <c r="Y657" s="1310"/>
      <c r="Z657" s="1306">
        <v>1</v>
      </c>
      <c r="AA657" s="1307"/>
      <c r="AB657" s="1308"/>
      <c r="AC657" s="1309">
        <v>3000</v>
      </c>
      <c r="AD657" s="1310"/>
      <c r="AE657" s="923">
        <v>1</v>
      </c>
      <c r="AF657" s="1309">
        <v>3000</v>
      </c>
      <c r="AG657" s="1311"/>
      <c r="AH657" s="1311"/>
      <c r="AI657" s="1310"/>
    </row>
    <row r="658" spans="1:35" ht="19.5" customHeight="1">
      <c r="A658" s="429"/>
      <c r="B658" s="928">
        <v>650</v>
      </c>
      <c r="C658" s="1019" t="s">
        <v>2868</v>
      </c>
      <c r="D658" s="1017"/>
      <c r="E658" s="1017"/>
      <c r="F658" s="1017"/>
      <c r="G658" s="1017"/>
      <c r="H658" s="1017"/>
      <c r="I658" s="1017"/>
      <c r="J658" s="1018"/>
      <c r="K658" s="1312" t="s">
        <v>2164</v>
      </c>
      <c r="L658" s="1313"/>
      <c r="M658" s="1312" t="s">
        <v>2895</v>
      </c>
      <c r="N658" s="1314"/>
      <c r="O658" s="1314"/>
      <c r="P658" s="1314"/>
      <c r="Q658" s="1314"/>
      <c r="R658" s="1314"/>
      <c r="S658" s="1314"/>
      <c r="T658" s="1313"/>
      <c r="U658" s="1309"/>
      <c r="V658" s="1311"/>
      <c r="W658" s="1311"/>
      <c r="X658" s="1311"/>
      <c r="Y658" s="1310"/>
      <c r="Z658" s="1306">
        <v>1</v>
      </c>
      <c r="AA658" s="1307"/>
      <c r="AB658" s="1308"/>
      <c r="AC658" s="1309">
        <v>3000</v>
      </c>
      <c r="AD658" s="1310"/>
      <c r="AE658" s="923">
        <v>1</v>
      </c>
      <c r="AF658" s="1309">
        <v>3000</v>
      </c>
      <c r="AG658" s="1311"/>
      <c r="AH658" s="1311"/>
      <c r="AI658" s="1310"/>
    </row>
    <row r="659" spans="1:35" ht="19.5" customHeight="1">
      <c r="A659" s="429"/>
      <c r="B659" s="928">
        <v>651</v>
      </c>
      <c r="C659" s="1019" t="s">
        <v>2868</v>
      </c>
      <c r="D659" s="1017"/>
      <c r="E659" s="1017"/>
      <c r="F659" s="1017"/>
      <c r="G659" s="1017"/>
      <c r="H659" s="1017"/>
      <c r="I659" s="1017"/>
      <c r="J659" s="1018"/>
      <c r="K659" s="1312" t="s">
        <v>2164</v>
      </c>
      <c r="L659" s="1313"/>
      <c r="M659" s="1312" t="s">
        <v>2896</v>
      </c>
      <c r="N659" s="1314"/>
      <c r="O659" s="1314"/>
      <c r="P659" s="1314"/>
      <c r="Q659" s="1314"/>
      <c r="R659" s="1314"/>
      <c r="S659" s="1314"/>
      <c r="T659" s="1313"/>
      <c r="U659" s="1309"/>
      <c r="V659" s="1311"/>
      <c r="W659" s="1311"/>
      <c r="X659" s="1311"/>
      <c r="Y659" s="1310"/>
      <c r="Z659" s="1306">
        <v>1</v>
      </c>
      <c r="AA659" s="1307"/>
      <c r="AB659" s="1308"/>
      <c r="AC659" s="1309">
        <v>3000</v>
      </c>
      <c r="AD659" s="1310"/>
      <c r="AE659" s="923">
        <v>1</v>
      </c>
      <c r="AF659" s="1309">
        <v>3000</v>
      </c>
      <c r="AG659" s="1311"/>
      <c r="AH659" s="1311"/>
      <c r="AI659" s="1310"/>
    </row>
    <row r="660" spans="1:35" ht="19.5" customHeight="1">
      <c r="A660" s="429"/>
      <c r="B660" s="928">
        <v>652</v>
      </c>
      <c r="C660" s="1019" t="s">
        <v>2868</v>
      </c>
      <c r="D660" s="1017"/>
      <c r="E660" s="1017"/>
      <c r="F660" s="1017"/>
      <c r="G660" s="1017"/>
      <c r="H660" s="1017"/>
      <c r="I660" s="1017"/>
      <c r="J660" s="1018"/>
      <c r="K660" s="1312" t="s">
        <v>2164</v>
      </c>
      <c r="L660" s="1313"/>
      <c r="M660" s="1312" t="s">
        <v>2897</v>
      </c>
      <c r="N660" s="1314"/>
      <c r="O660" s="1314"/>
      <c r="P660" s="1314"/>
      <c r="Q660" s="1314"/>
      <c r="R660" s="1314"/>
      <c r="S660" s="1314"/>
      <c r="T660" s="1313"/>
      <c r="U660" s="1309"/>
      <c r="V660" s="1311"/>
      <c r="W660" s="1311"/>
      <c r="X660" s="1311"/>
      <c r="Y660" s="1310"/>
      <c r="Z660" s="1306">
        <v>1</v>
      </c>
      <c r="AA660" s="1307"/>
      <c r="AB660" s="1308"/>
      <c r="AC660" s="1309">
        <v>3000</v>
      </c>
      <c r="AD660" s="1310"/>
      <c r="AE660" s="923">
        <v>1</v>
      </c>
      <c r="AF660" s="1309">
        <v>3000</v>
      </c>
      <c r="AG660" s="1311"/>
      <c r="AH660" s="1311"/>
      <c r="AI660" s="1310"/>
    </row>
    <row r="661" spans="1:35" ht="19.5" customHeight="1">
      <c r="A661" s="429"/>
      <c r="B661" s="928">
        <v>653</v>
      </c>
      <c r="C661" s="1019" t="s">
        <v>2868</v>
      </c>
      <c r="D661" s="1017"/>
      <c r="E661" s="1017"/>
      <c r="F661" s="1017"/>
      <c r="G661" s="1017"/>
      <c r="H661" s="1017"/>
      <c r="I661" s="1017"/>
      <c r="J661" s="1018"/>
      <c r="K661" s="1312" t="s">
        <v>2164</v>
      </c>
      <c r="L661" s="1313"/>
      <c r="M661" s="1312" t="s">
        <v>2898</v>
      </c>
      <c r="N661" s="1314"/>
      <c r="O661" s="1314"/>
      <c r="P661" s="1314"/>
      <c r="Q661" s="1314"/>
      <c r="R661" s="1314"/>
      <c r="S661" s="1314"/>
      <c r="T661" s="1313"/>
      <c r="U661" s="1309"/>
      <c r="V661" s="1311"/>
      <c r="W661" s="1311"/>
      <c r="X661" s="1311"/>
      <c r="Y661" s="1310"/>
      <c r="Z661" s="1306">
        <v>1</v>
      </c>
      <c r="AA661" s="1307"/>
      <c r="AB661" s="1308"/>
      <c r="AC661" s="1309">
        <v>3000</v>
      </c>
      <c r="AD661" s="1310"/>
      <c r="AE661" s="923">
        <v>1</v>
      </c>
      <c r="AF661" s="1309">
        <v>3000</v>
      </c>
      <c r="AG661" s="1311"/>
      <c r="AH661" s="1311"/>
      <c r="AI661" s="1310"/>
    </row>
    <row r="662" spans="1:35" ht="19.5" customHeight="1">
      <c r="A662" s="429"/>
      <c r="B662" s="928">
        <v>654</v>
      </c>
      <c r="C662" s="1019" t="s">
        <v>2868</v>
      </c>
      <c r="D662" s="1017"/>
      <c r="E662" s="1017"/>
      <c r="F662" s="1017"/>
      <c r="G662" s="1017"/>
      <c r="H662" s="1017"/>
      <c r="I662" s="1017"/>
      <c r="J662" s="1018"/>
      <c r="K662" s="1312" t="s">
        <v>2164</v>
      </c>
      <c r="L662" s="1313"/>
      <c r="M662" s="1312" t="s">
        <v>2899</v>
      </c>
      <c r="N662" s="1314"/>
      <c r="O662" s="1314"/>
      <c r="P662" s="1314"/>
      <c r="Q662" s="1314"/>
      <c r="R662" s="1314"/>
      <c r="S662" s="1314"/>
      <c r="T662" s="1313"/>
      <c r="U662" s="1309"/>
      <c r="V662" s="1311"/>
      <c r="W662" s="1311"/>
      <c r="X662" s="1311"/>
      <c r="Y662" s="1310"/>
      <c r="Z662" s="1306">
        <v>1</v>
      </c>
      <c r="AA662" s="1307"/>
      <c r="AB662" s="1308"/>
      <c r="AC662" s="1309">
        <v>3000</v>
      </c>
      <c r="AD662" s="1310"/>
      <c r="AE662" s="923">
        <v>1</v>
      </c>
      <c r="AF662" s="1309">
        <v>3000</v>
      </c>
      <c r="AG662" s="1311"/>
      <c r="AH662" s="1311"/>
      <c r="AI662" s="1310"/>
    </row>
    <row r="663" spans="1:35" ht="19.5" customHeight="1">
      <c r="A663" s="429"/>
      <c r="B663" s="928">
        <v>655</v>
      </c>
      <c r="C663" s="1019" t="s">
        <v>2868</v>
      </c>
      <c r="D663" s="1017"/>
      <c r="E663" s="1017"/>
      <c r="F663" s="1017"/>
      <c r="G663" s="1017"/>
      <c r="H663" s="1017"/>
      <c r="I663" s="1017"/>
      <c r="J663" s="1018"/>
      <c r="K663" s="1312" t="s">
        <v>2164</v>
      </c>
      <c r="L663" s="1313"/>
      <c r="M663" s="1312" t="s">
        <v>2900</v>
      </c>
      <c r="N663" s="1314"/>
      <c r="O663" s="1314"/>
      <c r="P663" s="1314"/>
      <c r="Q663" s="1314"/>
      <c r="R663" s="1314"/>
      <c r="S663" s="1314"/>
      <c r="T663" s="1313"/>
      <c r="U663" s="1309"/>
      <c r="V663" s="1311"/>
      <c r="W663" s="1311"/>
      <c r="X663" s="1311"/>
      <c r="Y663" s="1310"/>
      <c r="Z663" s="1306">
        <v>1</v>
      </c>
      <c r="AA663" s="1307"/>
      <c r="AB663" s="1308"/>
      <c r="AC663" s="1309">
        <v>3000</v>
      </c>
      <c r="AD663" s="1310"/>
      <c r="AE663" s="923">
        <v>1</v>
      </c>
      <c r="AF663" s="1309">
        <v>3000</v>
      </c>
      <c r="AG663" s="1311"/>
      <c r="AH663" s="1311"/>
      <c r="AI663" s="1310"/>
    </row>
    <row r="664" spans="1:35" ht="19.5" customHeight="1">
      <c r="A664" s="429"/>
      <c r="B664" s="928">
        <v>656</v>
      </c>
      <c r="C664" s="1019" t="s">
        <v>2868</v>
      </c>
      <c r="D664" s="1017"/>
      <c r="E664" s="1017"/>
      <c r="F664" s="1017"/>
      <c r="G664" s="1017"/>
      <c r="H664" s="1017"/>
      <c r="I664" s="1017"/>
      <c r="J664" s="1018"/>
      <c r="K664" s="1312" t="s">
        <v>2164</v>
      </c>
      <c r="L664" s="1313"/>
      <c r="M664" s="1312" t="s">
        <v>2901</v>
      </c>
      <c r="N664" s="1314"/>
      <c r="O664" s="1314"/>
      <c r="P664" s="1314"/>
      <c r="Q664" s="1314"/>
      <c r="R664" s="1314"/>
      <c r="S664" s="1314"/>
      <c r="T664" s="1313"/>
      <c r="U664" s="1309"/>
      <c r="V664" s="1311"/>
      <c r="W664" s="1311"/>
      <c r="X664" s="1311"/>
      <c r="Y664" s="1310"/>
      <c r="Z664" s="1306">
        <v>1</v>
      </c>
      <c r="AA664" s="1307"/>
      <c r="AB664" s="1308"/>
      <c r="AC664" s="1309">
        <v>3000</v>
      </c>
      <c r="AD664" s="1310"/>
      <c r="AE664" s="923">
        <v>1</v>
      </c>
      <c r="AF664" s="1309">
        <v>3000</v>
      </c>
      <c r="AG664" s="1311"/>
      <c r="AH664" s="1311"/>
      <c r="AI664" s="1310"/>
    </row>
    <row r="665" spans="1:35" ht="19.5" customHeight="1">
      <c r="A665" s="429"/>
      <c r="B665" s="928">
        <v>657</v>
      </c>
      <c r="C665" s="1019" t="s">
        <v>2868</v>
      </c>
      <c r="D665" s="1017"/>
      <c r="E665" s="1017"/>
      <c r="F665" s="1017"/>
      <c r="G665" s="1017"/>
      <c r="H665" s="1017"/>
      <c r="I665" s="1017"/>
      <c r="J665" s="1018"/>
      <c r="K665" s="1312" t="s">
        <v>2164</v>
      </c>
      <c r="L665" s="1313"/>
      <c r="M665" s="1312" t="s">
        <v>2902</v>
      </c>
      <c r="N665" s="1314"/>
      <c r="O665" s="1314"/>
      <c r="P665" s="1314"/>
      <c r="Q665" s="1314"/>
      <c r="R665" s="1314"/>
      <c r="S665" s="1314"/>
      <c r="T665" s="1313"/>
      <c r="U665" s="1309"/>
      <c r="V665" s="1311"/>
      <c r="W665" s="1311"/>
      <c r="X665" s="1311"/>
      <c r="Y665" s="1310"/>
      <c r="Z665" s="1306">
        <v>1</v>
      </c>
      <c r="AA665" s="1307"/>
      <c r="AB665" s="1308"/>
      <c r="AC665" s="1309">
        <v>3000</v>
      </c>
      <c r="AD665" s="1310"/>
      <c r="AE665" s="923">
        <v>1</v>
      </c>
      <c r="AF665" s="1309">
        <v>3000</v>
      </c>
      <c r="AG665" s="1311"/>
      <c r="AH665" s="1311"/>
      <c r="AI665" s="1310"/>
    </row>
    <row r="666" spans="1:35" ht="14.25" customHeight="1">
      <c r="A666" s="429"/>
      <c r="B666" s="928">
        <v>658</v>
      </c>
      <c r="C666" s="1019" t="s">
        <v>2903</v>
      </c>
      <c r="D666" s="1017"/>
      <c r="E666" s="1017"/>
      <c r="F666" s="1017"/>
      <c r="G666" s="1017"/>
      <c r="H666" s="1017"/>
      <c r="I666" s="1017"/>
      <c r="J666" s="1018"/>
      <c r="K666" s="1312" t="s">
        <v>2164</v>
      </c>
      <c r="L666" s="1313"/>
      <c r="M666" s="1312" t="s">
        <v>2904</v>
      </c>
      <c r="N666" s="1314"/>
      <c r="O666" s="1314"/>
      <c r="P666" s="1314"/>
      <c r="Q666" s="1314"/>
      <c r="R666" s="1314"/>
      <c r="S666" s="1314"/>
      <c r="T666" s="1313"/>
      <c r="U666" s="1309"/>
      <c r="V666" s="1311"/>
      <c r="W666" s="1311"/>
      <c r="X666" s="1311"/>
      <c r="Y666" s="1310"/>
      <c r="Z666" s="1306">
        <v>1</v>
      </c>
      <c r="AA666" s="1307"/>
      <c r="AB666" s="1308"/>
      <c r="AC666" s="1309">
        <v>10781</v>
      </c>
      <c r="AD666" s="1310"/>
      <c r="AE666" s="923">
        <v>1</v>
      </c>
      <c r="AF666" s="1309">
        <v>10781</v>
      </c>
      <c r="AG666" s="1311"/>
      <c r="AH666" s="1311"/>
      <c r="AI666" s="1310"/>
    </row>
    <row r="667" spans="1:35" ht="14.25" customHeight="1">
      <c r="A667" s="429"/>
      <c r="B667" s="928">
        <v>659</v>
      </c>
      <c r="C667" s="1019" t="s">
        <v>2903</v>
      </c>
      <c r="D667" s="1017"/>
      <c r="E667" s="1017"/>
      <c r="F667" s="1017"/>
      <c r="G667" s="1017"/>
      <c r="H667" s="1017"/>
      <c r="I667" s="1017"/>
      <c r="J667" s="1018"/>
      <c r="K667" s="1312" t="s">
        <v>2164</v>
      </c>
      <c r="L667" s="1313"/>
      <c r="M667" s="1312" t="s">
        <v>2905</v>
      </c>
      <c r="N667" s="1314"/>
      <c r="O667" s="1314"/>
      <c r="P667" s="1314"/>
      <c r="Q667" s="1314"/>
      <c r="R667" s="1314"/>
      <c r="S667" s="1314"/>
      <c r="T667" s="1313"/>
      <c r="U667" s="1309"/>
      <c r="V667" s="1311"/>
      <c r="W667" s="1311"/>
      <c r="X667" s="1311"/>
      <c r="Y667" s="1310"/>
      <c r="Z667" s="1306">
        <v>1</v>
      </c>
      <c r="AA667" s="1307"/>
      <c r="AB667" s="1308"/>
      <c r="AC667" s="1309">
        <v>10781</v>
      </c>
      <c r="AD667" s="1310"/>
      <c r="AE667" s="923">
        <v>1</v>
      </c>
      <c r="AF667" s="1309">
        <v>10781</v>
      </c>
      <c r="AG667" s="1311"/>
      <c r="AH667" s="1311"/>
      <c r="AI667" s="1310"/>
    </row>
    <row r="668" spans="1:35" ht="14.25" customHeight="1">
      <c r="A668" s="429"/>
      <c r="B668" s="928">
        <v>660</v>
      </c>
      <c r="C668" s="1019" t="s">
        <v>2903</v>
      </c>
      <c r="D668" s="1017"/>
      <c r="E668" s="1017"/>
      <c r="F668" s="1017"/>
      <c r="G668" s="1017"/>
      <c r="H668" s="1017"/>
      <c r="I668" s="1017"/>
      <c r="J668" s="1018"/>
      <c r="K668" s="1312" t="s">
        <v>2164</v>
      </c>
      <c r="L668" s="1313"/>
      <c r="M668" s="1312" t="s">
        <v>2906</v>
      </c>
      <c r="N668" s="1314"/>
      <c r="O668" s="1314"/>
      <c r="P668" s="1314"/>
      <c r="Q668" s="1314"/>
      <c r="R668" s="1314"/>
      <c r="S668" s="1314"/>
      <c r="T668" s="1313"/>
      <c r="U668" s="1309"/>
      <c r="V668" s="1311"/>
      <c r="W668" s="1311"/>
      <c r="X668" s="1311"/>
      <c r="Y668" s="1310"/>
      <c r="Z668" s="1306">
        <v>1</v>
      </c>
      <c r="AA668" s="1307"/>
      <c r="AB668" s="1308"/>
      <c r="AC668" s="1309">
        <v>10781</v>
      </c>
      <c r="AD668" s="1310"/>
      <c r="AE668" s="923">
        <v>1</v>
      </c>
      <c r="AF668" s="1309">
        <v>10781</v>
      </c>
      <c r="AG668" s="1311"/>
      <c r="AH668" s="1311"/>
      <c r="AI668" s="1310"/>
    </row>
    <row r="669" spans="1:35" ht="15" customHeight="1">
      <c r="A669" s="429"/>
      <c r="B669" s="928">
        <v>661</v>
      </c>
      <c r="C669" s="1019" t="s">
        <v>2903</v>
      </c>
      <c r="D669" s="1017"/>
      <c r="E669" s="1017"/>
      <c r="F669" s="1017"/>
      <c r="G669" s="1017"/>
      <c r="H669" s="1017"/>
      <c r="I669" s="1017"/>
      <c r="J669" s="1018"/>
      <c r="K669" s="1312" t="s">
        <v>2164</v>
      </c>
      <c r="L669" s="1313"/>
      <c r="M669" s="1312" t="s">
        <v>2907</v>
      </c>
      <c r="N669" s="1314"/>
      <c r="O669" s="1314"/>
      <c r="P669" s="1314"/>
      <c r="Q669" s="1314"/>
      <c r="R669" s="1314"/>
      <c r="S669" s="1314"/>
      <c r="T669" s="1313"/>
      <c r="U669" s="1309"/>
      <c r="V669" s="1311"/>
      <c r="W669" s="1311"/>
      <c r="X669" s="1311"/>
      <c r="Y669" s="1310"/>
      <c r="Z669" s="1306">
        <v>1</v>
      </c>
      <c r="AA669" s="1307"/>
      <c r="AB669" s="1308"/>
      <c r="AC669" s="1309">
        <v>10781</v>
      </c>
      <c r="AD669" s="1310"/>
      <c r="AE669" s="923">
        <v>1</v>
      </c>
      <c r="AF669" s="1309">
        <v>10781</v>
      </c>
      <c r="AG669" s="1311"/>
      <c r="AH669" s="1311"/>
      <c r="AI669" s="1310"/>
    </row>
    <row r="670" spans="1:35" ht="14.25" customHeight="1">
      <c r="A670" s="429"/>
      <c r="B670" s="928">
        <v>662</v>
      </c>
      <c r="C670" s="1019" t="s">
        <v>2903</v>
      </c>
      <c r="D670" s="1017"/>
      <c r="E670" s="1017"/>
      <c r="F670" s="1017"/>
      <c r="G670" s="1017"/>
      <c r="H670" s="1017"/>
      <c r="I670" s="1017"/>
      <c r="J670" s="1018"/>
      <c r="K670" s="1312" t="s">
        <v>2164</v>
      </c>
      <c r="L670" s="1313"/>
      <c r="M670" s="1312" t="s">
        <v>2908</v>
      </c>
      <c r="N670" s="1314"/>
      <c r="O670" s="1314"/>
      <c r="P670" s="1314"/>
      <c r="Q670" s="1314"/>
      <c r="R670" s="1314"/>
      <c r="S670" s="1314"/>
      <c r="T670" s="1313"/>
      <c r="U670" s="1309"/>
      <c r="V670" s="1311"/>
      <c r="W670" s="1311"/>
      <c r="X670" s="1311"/>
      <c r="Y670" s="1310"/>
      <c r="Z670" s="1306">
        <v>1</v>
      </c>
      <c r="AA670" s="1307"/>
      <c r="AB670" s="1308"/>
      <c r="AC670" s="1309">
        <v>10781</v>
      </c>
      <c r="AD670" s="1310"/>
      <c r="AE670" s="923">
        <v>1</v>
      </c>
      <c r="AF670" s="1309">
        <v>10781</v>
      </c>
      <c r="AG670" s="1311"/>
      <c r="AH670" s="1311"/>
      <c r="AI670" s="1310"/>
    </row>
    <row r="671" spans="1:35" ht="14.25" customHeight="1">
      <c r="A671" s="429"/>
      <c r="B671" s="928">
        <v>663</v>
      </c>
      <c r="C671" s="1019" t="s">
        <v>2903</v>
      </c>
      <c r="D671" s="1017"/>
      <c r="E671" s="1017"/>
      <c r="F671" s="1017"/>
      <c r="G671" s="1017"/>
      <c r="H671" s="1017"/>
      <c r="I671" s="1017"/>
      <c r="J671" s="1018"/>
      <c r="K671" s="1312" t="s">
        <v>2164</v>
      </c>
      <c r="L671" s="1313"/>
      <c r="M671" s="1312" t="s">
        <v>2909</v>
      </c>
      <c r="N671" s="1314"/>
      <c r="O671" s="1314"/>
      <c r="P671" s="1314"/>
      <c r="Q671" s="1314"/>
      <c r="R671" s="1314"/>
      <c r="S671" s="1314"/>
      <c r="T671" s="1313"/>
      <c r="U671" s="1309"/>
      <c r="V671" s="1311"/>
      <c r="W671" s="1311"/>
      <c r="X671" s="1311"/>
      <c r="Y671" s="1310"/>
      <c r="Z671" s="1306">
        <v>1</v>
      </c>
      <c r="AA671" s="1307"/>
      <c r="AB671" s="1308"/>
      <c r="AC671" s="1309">
        <v>10781</v>
      </c>
      <c r="AD671" s="1310"/>
      <c r="AE671" s="923">
        <v>1</v>
      </c>
      <c r="AF671" s="1309">
        <v>10781</v>
      </c>
      <c r="AG671" s="1311"/>
      <c r="AH671" s="1311"/>
      <c r="AI671" s="1310"/>
    </row>
    <row r="672" spans="1:35" ht="14.25" customHeight="1">
      <c r="A672" s="429"/>
      <c r="B672" s="928">
        <v>664</v>
      </c>
      <c r="C672" s="1019" t="s">
        <v>2903</v>
      </c>
      <c r="D672" s="1017"/>
      <c r="E672" s="1017"/>
      <c r="F672" s="1017"/>
      <c r="G672" s="1017"/>
      <c r="H672" s="1017"/>
      <c r="I672" s="1017"/>
      <c r="J672" s="1018"/>
      <c r="K672" s="1312" t="s">
        <v>2164</v>
      </c>
      <c r="L672" s="1313"/>
      <c r="M672" s="1312" t="s">
        <v>2910</v>
      </c>
      <c r="N672" s="1314"/>
      <c r="O672" s="1314"/>
      <c r="P672" s="1314"/>
      <c r="Q672" s="1314"/>
      <c r="R672" s="1314"/>
      <c r="S672" s="1314"/>
      <c r="T672" s="1313"/>
      <c r="U672" s="1309"/>
      <c r="V672" s="1311"/>
      <c r="W672" s="1311"/>
      <c r="X672" s="1311"/>
      <c r="Y672" s="1310"/>
      <c r="Z672" s="1306">
        <v>1</v>
      </c>
      <c r="AA672" s="1307"/>
      <c r="AB672" s="1308"/>
      <c r="AC672" s="1309">
        <v>10781</v>
      </c>
      <c r="AD672" s="1310"/>
      <c r="AE672" s="923">
        <v>1</v>
      </c>
      <c r="AF672" s="1309">
        <v>10781</v>
      </c>
      <c r="AG672" s="1311"/>
      <c r="AH672" s="1311"/>
      <c r="AI672" s="1310"/>
    </row>
    <row r="673" spans="1:35" ht="14.25" customHeight="1">
      <c r="A673" s="429"/>
      <c r="B673" s="928">
        <v>665</v>
      </c>
      <c r="C673" s="1019" t="s">
        <v>2911</v>
      </c>
      <c r="D673" s="1017"/>
      <c r="E673" s="1017"/>
      <c r="F673" s="1017"/>
      <c r="G673" s="1017"/>
      <c r="H673" s="1017"/>
      <c r="I673" s="1017"/>
      <c r="J673" s="1018"/>
      <c r="K673" s="1312" t="s">
        <v>2164</v>
      </c>
      <c r="L673" s="1313"/>
      <c r="M673" s="1312" t="s">
        <v>2912</v>
      </c>
      <c r="N673" s="1314"/>
      <c r="O673" s="1314"/>
      <c r="P673" s="1314"/>
      <c r="Q673" s="1314"/>
      <c r="R673" s="1314"/>
      <c r="S673" s="1314"/>
      <c r="T673" s="1313"/>
      <c r="U673" s="1309"/>
      <c r="V673" s="1311"/>
      <c r="W673" s="1311"/>
      <c r="X673" s="1311"/>
      <c r="Y673" s="1310"/>
      <c r="Z673" s="1306">
        <v>1</v>
      </c>
      <c r="AA673" s="1307"/>
      <c r="AB673" s="1308"/>
      <c r="AC673" s="1309">
        <v>39000</v>
      </c>
      <c r="AD673" s="1310"/>
      <c r="AE673" s="923">
        <v>1</v>
      </c>
      <c r="AF673" s="1309">
        <v>39000</v>
      </c>
      <c r="AG673" s="1311"/>
      <c r="AH673" s="1311"/>
      <c r="AI673" s="1310"/>
    </row>
    <row r="674" spans="1:35" ht="21.75" customHeight="1">
      <c r="A674" s="429"/>
      <c r="B674" s="928">
        <v>666</v>
      </c>
      <c r="C674" s="1019" t="s">
        <v>2913</v>
      </c>
      <c r="D674" s="1017"/>
      <c r="E674" s="1017"/>
      <c r="F674" s="1017"/>
      <c r="G674" s="1017"/>
      <c r="H674" s="1017"/>
      <c r="I674" s="1017"/>
      <c r="J674" s="1018"/>
      <c r="K674" s="1312" t="s">
        <v>2164</v>
      </c>
      <c r="L674" s="1313"/>
      <c r="M674" s="1312" t="s">
        <v>2914</v>
      </c>
      <c r="N674" s="1314"/>
      <c r="O674" s="1314"/>
      <c r="P674" s="1314"/>
      <c r="Q674" s="1314"/>
      <c r="R674" s="1314"/>
      <c r="S674" s="1314"/>
      <c r="T674" s="1313"/>
      <c r="U674" s="1309"/>
      <c r="V674" s="1311"/>
      <c r="W674" s="1311"/>
      <c r="X674" s="1311"/>
      <c r="Y674" s="1310"/>
      <c r="Z674" s="1306">
        <v>1</v>
      </c>
      <c r="AA674" s="1307"/>
      <c r="AB674" s="1308"/>
      <c r="AC674" s="1309">
        <v>3000</v>
      </c>
      <c r="AD674" s="1310"/>
      <c r="AE674" s="923">
        <v>1</v>
      </c>
      <c r="AF674" s="1309">
        <v>3000</v>
      </c>
      <c r="AG674" s="1311"/>
      <c r="AH674" s="1311"/>
      <c r="AI674" s="1310"/>
    </row>
    <row r="675" spans="1:35" ht="21.75" customHeight="1">
      <c r="A675" s="429"/>
      <c r="B675" s="928">
        <v>667</v>
      </c>
      <c r="C675" s="1019" t="s">
        <v>2913</v>
      </c>
      <c r="D675" s="1017"/>
      <c r="E675" s="1017"/>
      <c r="F675" s="1017"/>
      <c r="G675" s="1017"/>
      <c r="H675" s="1017"/>
      <c r="I675" s="1017"/>
      <c r="J675" s="1018"/>
      <c r="K675" s="1312" t="s">
        <v>2164</v>
      </c>
      <c r="L675" s="1313"/>
      <c r="M675" s="1312" t="s">
        <v>2915</v>
      </c>
      <c r="N675" s="1314"/>
      <c r="O675" s="1314"/>
      <c r="P675" s="1314"/>
      <c r="Q675" s="1314"/>
      <c r="R675" s="1314"/>
      <c r="S675" s="1314"/>
      <c r="T675" s="1313"/>
      <c r="U675" s="1309"/>
      <c r="V675" s="1311"/>
      <c r="W675" s="1311"/>
      <c r="X675" s="1311"/>
      <c r="Y675" s="1310"/>
      <c r="Z675" s="1306">
        <v>1</v>
      </c>
      <c r="AA675" s="1307"/>
      <c r="AB675" s="1308"/>
      <c r="AC675" s="1309">
        <v>3000</v>
      </c>
      <c r="AD675" s="1310"/>
      <c r="AE675" s="923">
        <v>1</v>
      </c>
      <c r="AF675" s="1309">
        <v>3000</v>
      </c>
      <c r="AG675" s="1311"/>
      <c r="AH675" s="1311"/>
      <c r="AI675" s="1310"/>
    </row>
    <row r="676" spans="1:35" ht="21.75" customHeight="1">
      <c r="A676" s="429"/>
      <c r="B676" s="928">
        <v>668</v>
      </c>
      <c r="C676" s="1019" t="s">
        <v>2913</v>
      </c>
      <c r="D676" s="1017"/>
      <c r="E676" s="1017"/>
      <c r="F676" s="1017"/>
      <c r="G676" s="1017"/>
      <c r="H676" s="1017"/>
      <c r="I676" s="1017"/>
      <c r="J676" s="1018"/>
      <c r="K676" s="1312" t="s">
        <v>2164</v>
      </c>
      <c r="L676" s="1313"/>
      <c r="M676" s="1312" t="s">
        <v>2916</v>
      </c>
      <c r="N676" s="1314"/>
      <c r="O676" s="1314"/>
      <c r="P676" s="1314"/>
      <c r="Q676" s="1314"/>
      <c r="R676" s="1314"/>
      <c r="S676" s="1314"/>
      <c r="T676" s="1313"/>
      <c r="U676" s="1309"/>
      <c r="V676" s="1311"/>
      <c r="W676" s="1311"/>
      <c r="X676" s="1311"/>
      <c r="Y676" s="1310"/>
      <c r="Z676" s="1306">
        <v>1</v>
      </c>
      <c r="AA676" s="1307"/>
      <c r="AB676" s="1308"/>
      <c r="AC676" s="1309">
        <v>3000</v>
      </c>
      <c r="AD676" s="1310"/>
      <c r="AE676" s="923">
        <v>1</v>
      </c>
      <c r="AF676" s="1309">
        <v>3000</v>
      </c>
      <c r="AG676" s="1311"/>
      <c r="AH676" s="1311"/>
      <c r="AI676" s="1310"/>
    </row>
    <row r="677" spans="1:35" ht="21.75" customHeight="1">
      <c r="A677" s="429"/>
      <c r="B677" s="928">
        <v>669</v>
      </c>
      <c r="C677" s="1019" t="s">
        <v>2913</v>
      </c>
      <c r="D677" s="1017"/>
      <c r="E677" s="1017"/>
      <c r="F677" s="1017"/>
      <c r="G677" s="1017"/>
      <c r="H677" s="1017"/>
      <c r="I677" s="1017"/>
      <c r="J677" s="1018"/>
      <c r="K677" s="1312" t="s">
        <v>2164</v>
      </c>
      <c r="L677" s="1313"/>
      <c r="M677" s="1312" t="s">
        <v>2917</v>
      </c>
      <c r="N677" s="1314"/>
      <c r="O677" s="1314"/>
      <c r="P677" s="1314"/>
      <c r="Q677" s="1314"/>
      <c r="R677" s="1314"/>
      <c r="S677" s="1314"/>
      <c r="T677" s="1313"/>
      <c r="U677" s="1309"/>
      <c r="V677" s="1311"/>
      <c r="W677" s="1311"/>
      <c r="X677" s="1311"/>
      <c r="Y677" s="1310"/>
      <c r="Z677" s="1306">
        <v>1</v>
      </c>
      <c r="AA677" s="1307"/>
      <c r="AB677" s="1308"/>
      <c r="AC677" s="1309">
        <v>3000</v>
      </c>
      <c r="AD677" s="1310"/>
      <c r="AE677" s="923">
        <v>1</v>
      </c>
      <c r="AF677" s="1309">
        <v>3000</v>
      </c>
      <c r="AG677" s="1311"/>
      <c r="AH677" s="1311"/>
      <c r="AI677" s="1310"/>
    </row>
    <row r="678" spans="1:35" ht="21.75" customHeight="1">
      <c r="A678" s="429"/>
      <c r="B678" s="928">
        <v>670</v>
      </c>
      <c r="C678" s="1019" t="s">
        <v>2913</v>
      </c>
      <c r="D678" s="1017"/>
      <c r="E678" s="1017"/>
      <c r="F678" s="1017"/>
      <c r="G678" s="1017"/>
      <c r="H678" s="1017"/>
      <c r="I678" s="1017"/>
      <c r="J678" s="1018"/>
      <c r="K678" s="1312" t="s">
        <v>2164</v>
      </c>
      <c r="L678" s="1313"/>
      <c r="M678" s="1312" t="s">
        <v>2918</v>
      </c>
      <c r="N678" s="1314"/>
      <c r="O678" s="1314"/>
      <c r="P678" s="1314"/>
      <c r="Q678" s="1314"/>
      <c r="R678" s="1314"/>
      <c r="S678" s="1314"/>
      <c r="T678" s="1313"/>
      <c r="U678" s="1309"/>
      <c r="V678" s="1311"/>
      <c r="W678" s="1311"/>
      <c r="X678" s="1311"/>
      <c r="Y678" s="1310"/>
      <c r="Z678" s="1306">
        <v>1</v>
      </c>
      <c r="AA678" s="1307"/>
      <c r="AB678" s="1308"/>
      <c r="AC678" s="1309">
        <v>3000</v>
      </c>
      <c r="AD678" s="1310"/>
      <c r="AE678" s="923">
        <v>1</v>
      </c>
      <c r="AF678" s="1309">
        <v>3000</v>
      </c>
      <c r="AG678" s="1311"/>
      <c r="AH678" s="1311"/>
      <c r="AI678" s="1310"/>
    </row>
    <row r="679" spans="1:35" ht="21.75" customHeight="1">
      <c r="A679" s="429"/>
      <c r="B679" s="928">
        <v>671</v>
      </c>
      <c r="C679" s="1019" t="s">
        <v>2913</v>
      </c>
      <c r="D679" s="1017"/>
      <c r="E679" s="1017"/>
      <c r="F679" s="1017"/>
      <c r="G679" s="1017"/>
      <c r="H679" s="1017"/>
      <c r="I679" s="1017"/>
      <c r="J679" s="1018"/>
      <c r="K679" s="1312" t="s">
        <v>2164</v>
      </c>
      <c r="L679" s="1313"/>
      <c r="M679" s="1312" t="s">
        <v>2919</v>
      </c>
      <c r="N679" s="1314"/>
      <c r="O679" s="1314"/>
      <c r="P679" s="1314"/>
      <c r="Q679" s="1314"/>
      <c r="R679" s="1314"/>
      <c r="S679" s="1314"/>
      <c r="T679" s="1313"/>
      <c r="U679" s="1309"/>
      <c r="V679" s="1311"/>
      <c r="W679" s="1311"/>
      <c r="X679" s="1311"/>
      <c r="Y679" s="1310"/>
      <c r="Z679" s="1306">
        <v>1</v>
      </c>
      <c r="AA679" s="1307"/>
      <c r="AB679" s="1308"/>
      <c r="AC679" s="1309">
        <v>3000</v>
      </c>
      <c r="AD679" s="1310"/>
      <c r="AE679" s="923">
        <v>1</v>
      </c>
      <c r="AF679" s="1309">
        <v>3000</v>
      </c>
      <c r="AG679" s="1311"/>
      <c r="AH679" s="1311"/>
      <c r="AI679" s="1310"/>
    </row>
    <row r="680" spans="1:35" ht="21.75" customHeight="1">
      <c r="A680" s="429"/>
      <c r="B680" s="928">
        <v>672</v>
      </c>
      <c r="C680" s="1019" t="s">
        <v>2913</v>
      </c>
      <c r="D680" s="1017"/>
      <c r="E680" s="1017"/>
      <c r="F680" s="1017"/>
      <c r="G680" s="1017"/>
      <c r="H680" s="1017"/>
      <c r="I680" s="1017"/>
      <c r="J680" s="1018"/>
      <c r="K680" s="1312" t="s">
        <v>2164</v>
      </c>
      <c r="L680" s="1313"/>
      <c r="M680" s="1312" t="s">
        <v>2920</v>
      </c>
      <c r="N680" s="1314"/>
      <c r="O680" s="1314"/>
      <c r="P680" s="1314"/>
      <c r="Q680" s="1314"/>
      <c r="R680" s="1314"/>
      <c r="S680" s="1314"/>
      <c r="T680" s="1313"/>
      <c r="U680" s="1309"/>
      <c r="V680" s="1311"/>
      <c r="W680" s="1311"/>
      <c r="X680" s="1311"/>
      <c r="Y680" s="1310"/>
      <c r="Z680" s="1306">
        <v>1</v>
      </c>
      <c r="AA680" s="1307"/>
      <c r="AB680" s="1308"/>
      <c r="AC680" s="1309">
        <v>3000</v>
      </c>
      <c r="AD680" s="1310"/>
      <c r="AE680" s="923">
        <v>1</v>
      </c>
      <c r="AF680" s="1309">
        <v>3000</v>
      </c>
      <c r="AG680" s="1311"/>
      <c r="AH680" s="1311"/>
      <c r="AI680" s="1310"/>
    </row>
    <row r="681" spans="1:35" ht="21.75" customHeight="1">
      <c r="A681" s="429"/>
      <c r="B681" s="928">
        <v>673</v>
      </c>
      <c r="C681" s="1019" t="s">
        <v>2913</v>
      </c>
      <c r="D681" s="1017"/>
      <c r="E681" s="1017"/>
      <c r="F681" s="1017"/>
      <c r="G681" s="1017"/>
      <c r="H681" s="1017"/>
      <c r="I681" s="1017"/>
      <c r="J681" s="1018"/>
      <c r="K681" s="1312" t="s">
        <v>2164</v>
      </c>
      <c r="L681" s="1313"/>
      <c r="M681" s="1312" t="s">
        <v>2921</v>
      </c>
      <c r="N681" s="1314"/>
      <c r="O681" s="1314"/>
      <c r="P681" s="1314"/>
      <c r="Q681" s="1314"/>
      <c r="R681" s="1314"/>
      <c r="S681" s="1314"/>
      <c r="T681" s="1313"/>
      <c r="U681" s="1309"/>
      <c r="V681" s="1311"/>
      <c r="W681" s="1311"/>
      <c r="X681" s="1311"/>
      <c r="Y681" s="1310"/>
      <c r="Z681" s="1306">
        <v>1</v>
      </c>
      <c r="AA681" s="1307"/>
      <c r="AB681" s="1308"/>
      <c r="AC681" s="1309">
        <v>3000</v>
      </c>
      <c r="AD681" s="1310"/>
      <c r="AE681" s="923">
        <v>1</v>
      </c>
      <c r="AF681" s="1309">
        <v>3000</v>
      </c>
      <c r="AG681" s="1311"/>
      <c r="AH681" s="1311"/>
      <c r="AI681" s="1310"/>
    </row>
    <row r="682" spans="1:35" ht="21.75" customHeight="1">
      <c r="A682" s="429"/>
      <c r="B682" s="928">
        <v>674</v>
      </c>
      <c r="C682" s="1019" t="s">
        <v>2913</v>
      </c>
      <c r="D682" s="1017"/>
      <c r="E682" s="1017"/>
      <c r="F682" s="1017"/>
      <c r="G682" s="1017"/>
      <c r="H682" s="1017"/>
      <c r="I682" s="1017"/>
      <c r="J682" s="1018"/>
      <c r="K682" s="1312" t="s">
        <v>2164</v>
      </c>
      <c r="L682" s="1313"/>
      <c r="M682" s="1312" t="s">
        <v>2922</v>
      </c>
      <c r="N682" s="1314"/>
      <c r="O682" s="1314"/>
      <c r="P682" s="1314"/>
      <c r="Q682" s="1314"/>
      <c r="R682" s="1314"/>
      <c r="S682" s="1314"/>
      <c r="T682" s="1313"/>
      <c r="U682" s="1309"/>
      <c r="V682" s="1311"/>
      <c r="W682" s="1311"/>
      <c r="X682" s="1311"/>
      <c r="Y682" s="1310"/>
      <c r="Z682" s="1306">
        <v>1</v>
      </c>
      <c r="AA682" s="1307"/>
      <c r="AB682" s="1308"/>
      <c r="AC682" s="1309">
        <v>3000</v>
      </c>
      <c r="AD682" s="1310"/>
      <c r="AE682" s="923">
        <v>1</v>
      </c>
      <c r="AF682" s="1309">
        <v>3000</v>
      </c>
      <c r="AG682" s="1311"/>
      <c r="AH682" s="1311"/>
      <c r="AI682" s="1310"/>
    </row>
    <row r="683" spans="1:35" ht="21.75" customHeight="1">
      <c r="A683" s="429"/>
      <c r="B683" s="928">
        <v>675</v>
      </c>
      <c r="C683" s="1019" t="s">
        <v>2913</v>
      </c>
      <c r="D683" s="1017"/>
      <c r="E683" s="1017"/>
      <c r="F683" s="1017"/>
      <c r="G683" s="1017"/>
      <c r="H683" s="1017"/>
      <c r="I683" s="1017"/>
      <c r="J683" s="1018"/>
      <c r="K683" s="1312" t="s">
        <v>2164</v>
      </c>
      <c r="L683" s="1313"/>
      <c r="M683" s="1312" t="s">
        <v>2923</v>
      </c>
      <c r="N683" s="1314"/>
      <c r="O683" s="1314"/>
      <c r="P683" s="1314"/>
      <c r="Q683" s="1314"/>
      <c r="R683" s="1314"/>
      <c r="S683" s="1314"/>
      <c r="T683" s="1313"/>
      <c r="U683" s="1309"/>
      <c r="V683" s="1311"/>
      <c r="W683" s="1311"/>
      <c r="X683" s="1311"/>
      <c r="Y683" s="1310"/>
      <c r="Z683" s="1306">
        <v>1</v>
      </c>
      <c r="AA683" s="1307"/>
      <c r="AB683" s="1308"/>
      <c r="AC683" s="1309">
        <v>3000</v>
      </c>
      <c r="AD683" s="1310"/>
      <c r="AE683" s="923">
        <v>1</v>
      </c>
      <c r="AF683" s="1309">
        <v>3000</v>
      </c>
      <c r="AG683" s="1311"/>
      <c r="AH683" s="1311"/>
      <c r="AI683" s="1310"/>
    </row>
    <row r="684" spans="1:35" ht="21.75" customHeight="1">
      <c r="A684" s="429"/>
      <c r="B684" s="928">
        <v>676</v>
      </c>
      <c r="C684" s="1019" t="s">
        <v>2913</v>
      </c>
      <c r="D684" s="1017"/>
      <c r="E684" s="1017"/>
      <c r="F684" s="1017"/>
      <c r="G684" s="1017"/>
      <c r="H684" s="1017"/>
      <c r="I684" s="1017"/>
      <c r="J684" s="1018"/>
      <c r="K684" s="1312" t="s">
        <v>2164</v>
      </c>
      <c r="L684" s="1313"/>
      <c r="M684" s="1312" t="s">
        <v>2924</v>
      </c>
      <c r="N684" s="1314"/>
      <c r="O684" s="1314"/>
      <c r="P684" s="1314"/>
      <c r="Q684" s="1314"/>
      <c r="R684" s="1314"/>
      <c r="S684" s="1314"/>
      <c r="T684" s="1313"/>
      <c r="U684" s="1309"/>
      <c r="V684" s="1311"/>
      <c r="W684" s="1311"/>
      <c r="X684" s="1311"/>
      <c r="Y684" s="1310"/>
      <c r="Z684" s="1306">
        <v>1</v>
      </c>
      <c r="AA684" s="1307"/>
      <c r="AB684" s="1308"/>
      <c r="AC684" s="1309">
        <v>3000</v>
      </c>
      <c r="AD684" s="1310"/>
      <c r="AE684" s="923">
        <v>1</v>
      </c>
      <c r="AF684" s="1309">
        <v>3000</v>
      </c>
      <c r="AG684" s="1311"/>
      <c r="AH684" s="1311"/>
      <c r="AI684" s="1310"/>
    </row>
    <row r="685" spans="1:35" ht="21.75" customHeight="1">
      <c r="A685" s="429"/>
      <c r="B685" s="928">
        <v>677</v>
      </c>
      <c r="C685" s="1019" t="s">
        <v>2913</v>
      </c>
      <c r="D685" s="1017"/>
      <c r="E685" s="1017"/>
      <c r="F685" s="1017"/>
      <c r="G685" s="1017"/>
      <c r="H685" s="1017"/>
      <c r="I685" s="1017"/>
      <c r="J685" s="1018"/>
      <c r="K685" s="1312" t="s">
        <v>2164</v>
      </c>
      <c r="L685" s="1313"/>
      <c r="M685" s="1312" t="s">
        <v>2925</v>
      </c>
      <c r="N685" s="1314"/>
      <c r="O685" s="1314"/>
      <c r="P685" s="1314"/>
      <c r="Q685" s="1314"/>
      <c r="R685" s="1314"/>
      <c r="S685" s="1314"/>
      <c r="T685" s="1313"/>
      <c r="U685" s="1309"/>
      <c r="V685" s="1311"/>
      <c r="W685" s="1311"/>
      <c r="X685" s="1311"/>
      <c r="Y685" s="1310"/>
      <c r="Z685" s="1306">
        <v>1</v>
      </c>
      <c r="AA685" s="1307"/>
      <c r="AB685" s="1308"/>
      <c r="AC685" s="1309">
        <v>3000</v>
      </c>
      <c r="AD685" s="1310"/>
      <c r="AE685" s="923">
        <v>1</v>
      </c>
      <c r="AF685" s="1309">
        <v>3000</v>
      </c>
      <c r="AG685" s="1311"/>
      <c r="AH685" s="1311"/>
      <c r="AI685" s="1310"/>
    </row>
    <row r="686" spans="1:35" ht="21.75" customHeight="1">
      <c r="A686" s="429"/>
      <c r="B686" s="928">
        <v>678</v>
      </c>
      <c r="C686" s="1019" t="s">
        <v>2913</v>
      </c>
      <c r="D686" s="1017"/>
      <c r="E686" s="1017"/>
      <c r="F686" s="1017"/>
      <c r="G686" s="1017"/>
      <c r="H686" s="1017"/>
      <c r="I686" s="1017"/>
      <c r="J686" s="1018"/>
      <c r="K686" s="1312" t="s">
        <v>2164</v>
      </c>
      <c r="L686" s="1313"/>
      <c r="M686" s="1312" t="s">
        <v>2926</v>
      </c>
      <c r="N686" s="1314"/>
      <c r="O686" s="1314"/>
      <c r="P686" s="1314"/>
      <c r="Q686" s="1314"/>
      <c r="R686" s="1314"/>
      <c r="S686" s="1314"/>
      <c r="T686" s="1313"/>
      <c r="U686" s="1309"/>
      <c r="V686" s="1311"/>
      <c r="W686" s="1311"/>
      <c r="X686" s="1311"/>
      <c r="Y686" s="1310"/>
      <c r="Z686" s="1306">
        <v>1</v>
      </c>
      <c r="AA686" s="1307"/>
      <c r="AB686" s="1308"/>
      <c r="AC686" s="1309">
        <v>3000</v>
      </c>
      <c r="AD686" s="1310"/>
      <c r="AE686" s="923">
        <v>1</v>
      </c>
      <c r="AF686" s="1309">
        <v>3000</v>
      </c>
      <c r="AG686" s="1311"/>
      <c r="AH686" s="1311"/>
      <c r="AI686" s="1310"/>
    </row>
    <row r="687" spans="1:35" ht="21.75" customHeight="1">
      <c r="A687" s="429"/>
      <c r="B687" s="928">
        <v>679</v>
      </c>
      <c r="C687" s="1019" t="s">
        <v>2913</v>
      </c>
      <c r="D687" s="1017"/>
      <c r="E687" s="1017"/>
      <c r="F687" s="1017"/>
      <c r="G687" s="1017"/>
      <c r="H687" s="1017"/>
      <c r="I687" s="1017"/>
      <c r="J687" s="1018"/>
      <c r="K687" s="1312" t="s">
        <v>2164</v>
      </c>
      <c r="L687" s="1313"/>
      <c r="M687" s="1312" t="s">
        <v>2927</v>
      </c>
      <c r="N687" s="1314"/>
      <c r="O687" s="1314"/>
      <c r="P687" s="1314"/>
      <c r="Q687" s="1314"/>
      <c r="R687" s="1314"/>
      <c r="S687" s="1314"/>
      <c r="T687" s="1313"/>
      <c r="U687" s="1309"/>
      <c r="V687" s="1311"/>
      <c r="W687" s="1311"/>
      <c r="X687" s="1311"/>
      <c r="Y687" s="1310"/>
      <c r="Z687" s="1306">
        <v>1</v>
      </c>
      <c r="AA687" s="1307"/>
      <c r="AB687" s="1308"/>
      <c r="AC687" s="1309">
        <v>3000</v>
      </c>
      <c r="AD687" s="1310"/>
      <c r="AE687" s="923">
        <v>1</v>
      </c>
      <c r="AF687" s="1309">
        <v>3000</v>
      </c>
      <c r="AG687" s="1311"/>
      <c r="AH687" s="1311"/>
      <c r="AI687" s="1310"/>
    </row>
    <row r="688" spans="1:35" ht="21.75" customHeight="1">
      <c r="A688" s="429"/>
      <c r="B688" s="928">
        <v>680</v>
      </c>
      <c r="C688" s="1019" t="s">
        <v>2913</v>
      </c>
      <c r="D688" s="1017"/>
      <c r="E688" s="1017"/>
      <c r="F688" s="1017"/>
      <c r="G688" s="1017"/>
      <c r="H688" s="1017"/>
      <c r="I688" s="1017"/>
      <c r="J688" s="1018"/>
      <c r="K688" s="1312" t="s">
        <v>2164</v>
      </c>
      <c r="L688" s="1313"/>
      <c r="M688" s="1312" t="s">
        <v>2928</v>
      </c>
      <c r="N688" s="1314"/>
      <c r="O688" s="1314"/>
      <c r="P688" s="1314"/>
      <c r="Q688" s="1314"/>
      <c r="R688" s="1314"/>
      <c r="S688" s="1314"/>
      <c r="T688" s="1313"/>
      <c r="U688" s="1309"/>
      <c r="V688" s="1311"/>
      <c r="W688" s="1311"/>
      <c r="X688" s="1311"/>
      <c r="Y688" s="1310"/>
      <c r="Z688" s="1306">
        <v>1</v>
      </c>
      <c r="AA688" s="1307"/>
      <c r="AB688" s="1308"/>
      <c r="AC688" s="1309">
        <v>3000</v>
      </c>
      <c r="AD688" s="1310"/>
      <c r="AE688" s="923">
        <v>1</v>
      </c>
      <c r="AF688" s="1309">
        <v>3000</v>
      </c>
      <c r="AG688" s="1311"/>
      <c r="AH688" s="1311"/>
      <c r="AI688" s="1310"/>
    </row>
    <row r="689" spans="1:35" ht="21.75" customHeight="1">
      <c r="A689" s="429"/>
      <c r="B689" s="928">
        <v>681</v>
      </c>
      <c r="C689" s="1019" t="s">
        <v>2913</v>
      </c>
      <c r="D689" s="1017"/>
      <c r="E689" s="1017"/>
      <c r="F689" s="1017"/>
      <c r="G689" s="1017"/>
      <c r="H689" s="1017"/>
      <c r="I689" s="1017"/>
      <c r="J689" s="1018"/>
      <c r="K689" s="1312" t="s">
        <v>2164</v>
      </c>
      <c r="L689" s="1313"/>
      <c r="M689" s="1312" t="s">
        <v>2929</v>
      </c>
      <c r="N689" s="1314"/>
      <c r="O689" s="1314"/>
      <c r="P689" s="1314"/>
      <c r="Q689" s="1314"/>
      <c r="R689" s="1314"/>
      <c r="S689" s="1314"/>
      <c r="T689" s="1313"/>
      <c r="U689" s="1309"/>
      <c r="V689" s="1311"/>
      <c r="W689" s="1311"/>
      <c r="X689" s="1311"/>
      <c r="Y689" s="1310"/>
      <c r="Z689" s="1306">
        <v>1</v>
      </c>
      <c r="AA689" s="1307"/>
      <c r="AB689" s="1308"/>
      <c r="AC689" s="1309">
        <v>3000</v>
      </c>
      <c r="AD689" s="1310"/>
      <c r="AE689" s="923">
        <v>1</v>
      </c>
      <c r="AF689" s="1309">
        <v>3000</v>
      </c>
      <c r="AG689" s="1311"/>
      <c r="AH689" s="1311"/>
      <c r="AI689" s="1310"/>
    </row>
    <row r="690" spans="1:35" ht="21.75" customHeight="1">
      <c r="A690" s="429"/>
      <c r="B690" s="928">
        <v>682</v>
      </c>
      <c r="C690" s="1019" t="s">
        <v>2913</v>
      </c>
      <c r="D690" s="1017"/>
      <c r="E690" s="1017"/>
      <c r="F690" s="1017"/>
      <c r="G690" s="1017"/>
      <c r="H690" s="1017"/>
      <c r="I690" s="1017"/>
      <c r="J690" s="1018"/>
      <c r="K690" s="1312" t="s">
        <v>2164</v>
      </c>
      <c r="L690" s="1313"/>
      <c r="M690" s="1312" t="s">
        <v>2930</v>
      </c>
      <c r="N690" s="1314"/>
      <c r="O690" s="1314"/>
      <c r="P690" s="1314"/>
      <c r="Q690" s="1314"/>
      <c r="R690" s="1314"/>
      <c r="S690" s="1314"/>
      <c r="T690" s="1313"/>
      <c r="U690" s="1309"/>
      <c r="V690" s="1311"/>
      <c r="W690" s="1311"/>
      <c r="X690" s="1311"/>
      <c r="Y690" s="1310"/>
      <c r="Z690" s="1306">
        <v>1</v>
      </c>
      <c r="AA690" s="1307"/>
      <c r="AB690" s="1308"/>
      <c r="AC690" s="1309">
        <v>3000</v>
      </c>
      <c r="AD690" s="1310"/>
      <c r="AE690" s="923">
        <v>1</v>
      </c>
      <c r="AF690" s="1309">
        <v>3000</v>
      </c>
      <c r="AG690" s="1311"/>
      <c r="AH690" s="1311"/>
      <c r="AI690" s="1310"/>
    </row>
    <row r="691" spans="1:35" ht="21.75" customHeight="1">
      <c r="A691" s="429"/>
      <c r="B691" s="928">
        <v>683</v>
      </c>
      <c r="C691" s="1019" t="s">
        <v>2913</v>
      </c>
      <c r="D691" s="1017"/>
      <c r="E691" s="1017"/>
      <c r="F691" s="1017"/>
      <c r="G691" s="1017"/>
      <c r="H691" s="1017"/>
      <c r="I691" s="1017"/>
      <c r="J691" s="1018"/>
      <c r="K691" s="1312" t="s">
        <v>2164</v>
      </c>
      <c r="L691" s="1313"/>
      <c r="M691" s="1312" t="s">
        <v>2931</v>
      </c>
      <c r="N691" s="1314"/>
      <c r="O691" s="1314"/>
      <c r="P691" s="1314"/>
      <c r="Q691" s="1314"/>
      <c r="R691" s="1314"/>
      <c r="S691" s="1314"/>
      <c r="T691" s="1313"/>
      <c r="U691" s="1309"/>
      <c r="V691" s="1311"/>
      <c r="W691" s="1311"/>
      <c r="X691" s="1311"/>
      <c r="Y691" s="1310"/>
      <c r="Z691" s="1306">
        <v>1</v>
      </c>
      <c r="AA691" s="1307"/>
      <c r="AB691" s="1308"/>
      <c r="AC691" s="1309">
        <v>3000</v>
      </c>
      <c r="AD691" s="1310"/>
      <c r="AE691" s="923">
        <v>1</v>
      </c>
      <c r="AF691" s="1309">
        <v>3000</v>
      </c>
      <c r="AG691" s="1311"/>
      <c r="AH691" s="1311"/>
      <c r="AI691" s="1310"/>
    </row>
    <row r="692" spans="1:35" ht="21.75" customHeight="1">
      <c r="A692" s="429"/>
      <c r="B692" s="928">
        <v>684</v>
      </c>
      <c r="C692" s="1019" t="s">
        <v>2913</v>
      </c>
      <c r="D692" s="1017"/>
      <c r="E692" s="1017"/>
      <c r="F692" s="1017"/>
      <c r="G692" s="1017"/>
      <c r="H692" s="1017"/>
      <c r="I692" s="1017"/>
      <c r="J692" s="1018"/>
      <c r="K692" s="1312" t="s">
        <v>2164</v>
      </c>
      <c r="L692" s="1313"/>
      <c r="M692" s="1312" t="s">
        <v>2932</v>
      </c>
      <c r="N692" s="1314"/>
      <c r="O692" s="1314"/>
      <c r="P692" s="1314"/>
      <c r="Q692" s="1314"/>
      <c r="R692" s="1314"/>
      <c r="S692" s="1314"/>
      <c r="T692" s="1313"/>
      <c r="U692" s="1309"/>
      <c r="V692" s="1311"/>
      <c r="W692" s="1311"/>
      <c r="X692" s="1311"/>
      <c r="Y692" s="1310"/>
      <c r="Z692" s="1306">
        <v>1</v>
      </c>
      <c r="AA692" s="1307"/>
      <c r="AB692" s="1308"/>
      <c r="AC692" s="1309">
        <v>3000</v>
      </c>
      <c r="AD692" s="1310"/>
      <c r="AE692" s="923">
        <v>1</v>
      </c>
      <c r="AF692" s="1309">
        <v>3000</v>
      </c>
      <c r="AG692" s="1311"/>
      <c r="AH692" s="1311"/>
      <c r="AI692" s="1310"/>
    </row>
    <row r="693" spans="1:35" ht="21.75" customHeight="1">
      <c r="A693" s="429"/>
      <c r="B693" s="928">
        <v>685</v>
      </c>
      <c r="C693" s="1019" t="s">
        <v>2913</v>
      </c>
      <c r="D693" s="1017"/>
      <c r="E693" s="1017"/>
      <c r="F693" s="1017"/>
      <c r="G693" s="1017"/>
      <c r="H693" s="1017"/>
      <c r="I693" s="1017"/>
      <c r="J693" s="1018"/>
      <c r="K693" s="1312" t="s">
        <v>2164</v>
      </c>
      <c r="L693" s="1313"/>
      <c r="M693" s="1312" t="s">
        <v>2933</v>
      </c>
      <c r="N693" s="1314"/>
      <c r="O693" s="1314"/>
      <c r="P693" s="1314"/>
      <c r="Q693" s="1314"/>
      <c r="R693" s="1314"/>
      <c r="S693" s="1314"/>
      <c r="T693" s="1313"/>
      <c r="U693" s="1309"/>
      <c r="V693" s="1311"/>
      <c r="W693" s="1311"/>
      <c r="X693" s="1311"/>
      <c r="Y693" s="1310"/>
      <c r="Z693" s="1306">
        <v>1</v>
      </c>
      <c r="AA693" s="1307"/>
      <c r="AB693" s="1308"/>
      <c r="AC693" s="1309">
        <v>3000</v>
      </c>
      <c r="AD693" s="1310"/>
      <c r="AE693" s="923">
        <v>1</v>
      </c>
      <c r="AF693" s="1309">
        <v>3000</v>
      </c>
      <c r="AG693" s="1311"/>
      <c r="AH693" s="1311"/>
      <c r="AI693" s="1310"/>
    </row>
    <row r="694" spans="1:35" ht="21.75" customHeight="1">
      <c r="A694" s="429"/>
      <c r="B694" s="928">
        <v>686</v>
      </c>
      <c r="C694" s="1019" t="s">
        <v>2913</v>
      </c>
      <c r="D694" s="1017"/>
      <c r="E694" s="1017"/>
      <c r="F694" s="1017"/>
      <c r="G694" s="1017"/>
      <c r="H694" s="1017"/>
      <c r="I694" s="1017"/>
      <c r="J694" s="1018"/>
      <c r="K694" s="1312" t="s">
        <v>2164</v>
      </c>
      <c r="L694" s="1313"/>
      <c r="M694" s="1312" t="s">
        <v>2934</v>
      </c>
      <c r="N694" s="1314"/>
      <c r="O694" s="1314"/>
      <c r="P694" s="1314"/>
      <c r="Q694" s="1314"/>
      <c r="R694" s="1314"/>
      <c r="S694" s="1314"/>
      <c r="T694" s="1313"/>
      <c r="U694" s="1309"/>
      <c r="V694" s="1311"/>
      <c r="W694" s="1311"/>
      <c r="X694" s="1311"/>
      <c r="Y694" s="1310"/>
      <c r="Z694" s="1306">
        <v>1</v>
      </c>
      <c r="AA694" s="1307"/>
      <c r="AB694" s="1308"/>
      <c r="AC694" s="1309">
        <v>3000</v>
      </c>
      <c r="AD694" s="1310"/>
      <c r="AE694" s="923">
        <v>1</v>
      </c>
      <c r="AF694" s="1309">
        <v>3000</v>
      </c>
      <c r="AG694" s="1311"/>
      <c r="AH694" s="1311"/>
      <c r="AI694" s="1310"/>
    </row>
    <row r="695" spans="1:35" ht="21.75" customHeight="1">
      <c r="A695" s="429"/>
      <c r="B695" s="928">
        <v>687</v>
      </c>
      <c r="C695" s="1019" t="s">
        <v>2913</v>
      </c>
      <c r="D695" s="1017"/>
      <c r="E695" s="1017"/>
      <c r="F695" s="1017"/>
      <c r="G695" s="1017"/>
      <c r="H695" s="1017"/>
      <c r="I695" s="1017"/>
      <c r="J695" s="1018"/>
      <c r="K695" s="1312" t="s">
        <v>2164</v>
      </c>
      <c r="L695" s="1313"/>
      <c r="M695" s="1312" t="s">
        <v>2935</v>
      </c>
      <c r="N695" s="1314"/>
      <c r="O695" s="1314"/>
      <c r="P695" s="1314"/>
      <c r="Q695" s="1314"/>
      <c r="R695" s="1314"/>
      <c r="S695" s="1314"/>
      <c r="T695" s="1313"/>
      <c r="U695" s="1309"/>
      <c r="V695" s="1311"/>
      <c r="W695" s="1311"/>
      <c r="X695" s="1311"/>
      <c r="Y695" s="1310"/>
      <c r="Z695" s="1306">
        <v>1</v>
      </c>
      <c r="AA695" s="1307"/>
      <c r="AB695" s="1308"/>
      <c r="AC695" s="1309">
        <v>3000</v>
      </c>
      <c r="AD695" s="1310"/>
      <c r="AE695" s="923">
        <v>1</v>
      </c>
      <c r="AF695" s="1309">
        <v>3000</v>
      </c>
      <c r="AG695" s="1311"/>
      <c r="AH695" s="1311"/>
      <c r="AI695" s="1310"/>
    </row>
    <row r="696" spans="1:35" ht="21.75" customHeight="1">
      <c r="A696" s="429"/>
      <c r="B696" s="928">
        <v>688</v>
      </c>
      <c r="C696" s="1019" t="s">
        <v>2913</v>
      </c>
      <c r="D696" s="1017"/>
      <c r="E696" s="1017"/>
      <c r="F696" s="1017"/>
      <c r="G696" s="1017"/>
      <c r="H696" s="1017"/>
      <c r="I696" s="1017"/>
      <c r="J696" s="1018"/>
      <c r="K696" s="1312" t="s">
        <v>2164</v>
      </c>
      <c r="L696" s="1313"/>
      <c r="M696" s="1312" t="s">
        <v>2936</v>
      </c>
      <c r="N696" s="1314"/>
      <c r="O696" s="1314"/>
      <c r="P696" s="1314"/>
      <c r="Q696" s="1314"/>
      <c r="R696" s="1314"/>
      <c r="S696" s="1314"/>
      <c r="T696" s="1313"/>
      <c r="U696" s="1309"/>
      <c r="V696" s="1311"/>
      <c r="W696" s="1311"/>
      <c r="X696" s="1311"/>
      <c r="Y696" s="1310"/>
      <c r="Z696" s="1306">
        <v>1</v>
      </c>
      <c r="AA696" s="1307"/>
      <c r="AB696" s="1308"/>
      <c r="AC696" s="1309">
        <v>3000</v>
      </c>
      <c r="AD696" s="1310"/>
      <c r="AE696" s="923">
        <v>1</v>
      </c>
      <c r="AF696" s="1309">
        <v>3000</v>
      </c>
      <c r="AG696" s="1311"/>
      <c r="AH696" s="1311"/>
      <c r="AI696" s="1310"/>
    </row>
    <row r="697" spans="1:35" ht="21.75" customHeight="1">
      <c r="A697" s="429"/>
      <c r="B697" s="928">
        <v>689</v>
      </c>
      <c r="C697" s="1019" t="s">
        <v>2913</v>
      </c>
      <c r="D697" s="1017"/>
      <c r="E697" s="1017"/>
      <c r="F697" s="1017"/>
      <c r="G697" s="1017"/>
      <c r="H697" s="1017"/>
      <c r="I697" s="1017"/>
      <c r="J697" s="1018"/>
      <c r="K697" s="1312" t="s">
        <v>2164</v>
      </c>
      <c r="L697" s="1313"/>
      <c r="M697" s="1312" t="s">
        <v>2937</v>
      </c>
      <c r="N697" s="1314"/>
      <c r="O697" s="1314"/>
      <c r="P697" s="1314"/>
      <c r="Q697" s="1314"/>
      <c r="R697" s="1314"/>
      <c r="S697" s="1314"/>
      <c r="T697" s="1313"/>
      <c r="U697" s="1309"/>
      <c r="V697" s="1311"/>
      <c r="W697" s="1311"/>
      <c r="X697" s="1311"/>
      <c r="Y697" s="1310"/>
      <c r="Z697" s="1306">
        <v>1</v>
      </c>
      <c r="AA697" s="1307"/>
      <c r="AB697" s="1308"/>
      <c r="AC697" s="1309">
        <v>3000</v>
      </c>
      <c r="AD697" s="1310"/>
      <c r="AE697" s="923">
        <v>1</v>
      </c>
      <c r="AF697" s="1309">
        <v>3000</v>
      </c>
      <c r="AG697" s="1311"/>
      <c r="AH697" s="1311"/>
      <c r="AI697" s="1310"/>
    </row>
    <row r="698" spans="1:35" ht="21.75" customHeight="1">
      <c r="A698" s="429"/>
      <c r="B698" s="928">
        <v>690</v>
      </c>
      <c r="C698" s="1019" t="s">
        <v>2913</v>
      </c>
      <c r="D698" s="1017"/>
      <c r="E698" s="1017"/>
      <c r="F698" s="1017"/>
      <c r="G698" s="1017"/>
      <c r="H698" s="1017"/>
      <c r="I698" s="1017"/>
      <c r="J698" s="1018"/>
      <c r="K698" s="1312" t="s">
        <v>2164</v>
      </c>
      <c r="L698" s="1313"/>
      <c r="M698" s="1312" t="s">
        <v>2938</v>
      </c>
      <c r="N698" s="1314"/>
      <c r="O698" s="1314"/>
      <c r="P698" s="1314"/>
      <c r="Q698" s="1314"/>
      <c r="R698" s="1314"/>
      <c r="S698" s="1314"/>
      <c r="T698" s="1313"/>
      <c r="U698" s="1309"/>
      <c r="V698" s="1311"/>
      <c r="W698" s="1311"/>
      <c r="X698" s="1311"/>
      <c r="Y698" s="1310"/>
      <c r="Z698" s="1306">
        <v>1</v>
      </c>
      <c r="AA698" s="1307"/>
      <c r="AB698" s="1308"/>
      <c r="AC698" s="1309">
        <v>3000</v>
      </c>
      <c r="AD698" s="1310"/>
      <c r="AE698" s="923">
        <v>1</v>
      </c>
      <c r="AF698" s="1309">
        <v>3000</v>
      </c>
      <c r="AG698" s="1311"/>
      <c r="AH698" s="1311"/>
      <c r="AI698" s="1310"/>
    </row>
    <row r="699" spans="1:35" ht="21.75" customHeight="1">
      <c r="A699" s="429"/>
      <c r="B699" s="928">
        <v>691</v>
      </c>
      <c r="C699" s="1019" t="s">
        <v>2913</v>
      </c>
      <c r="D699" s="1017"/>
      <c r="E699" s="1017"/>
      <c r="F699" s="1017"/>
      <c r="G699" s="1017"/>
      <c r="H699" s="1017"/>
      <c r="I699" s="1017"/>
      <c r="J699" s="1018"/>
      <c r="K699" s="1312" t="s">
        <v>2164</v>
      </c>
      <c r="L699" s="1313"/>
      <c r="M699" s="1312" t="s">
        <v>2939</v>
      </c>
      <c r="N699" s="1314"/>
      <c r="O699" s="1314"/>
      <c r="P699" s="1314"/>
      <c r="Q699" s="1314"/>
      <c r="R699" s="1314"/>
      <c r="S699" s="1314"/>
      <c r="T699" s="1313"/>
      <c r="U699" s="1309"/>
      <c r="V699" s="1311"/>
      <c r="W699" s="1311"/>
      <c r="X699" s="1311"/>
      <c r="Y699" s="1310"/>
      <c r="Z699" s="1306">
        <v>1</v>
      </c>
      <c r="AA699" s="1307"/>
      <c r="AB699" s="1308"/>
      <c r="AC699" s="1309">
        <v>3000</v>
      </c>
      <c r="AD699" s="1310"/>
      <c r="AE699" s="923">
        <v>1</v>
      </c>
      <c r="AF699" s="1309">
        <v>3000</v>
      </c>
      <c r="AG699" s="1311"/>
      <c r="AH699" s="1311"/>
      <c r="AI699" s="1310"/>
    </row>
    <row r="700" spans="1:35" ht="21.75" customHeight="1">
      <c r="A700" s="429"/>
      <c r="B700" s="928">
        <v>692</v>
      </c>
      <c r="C700" s="1019" t="s">
        <v>2913</v>
      </c>
      <c r="D700" s="1017"/>
      <c r="E700" s="1017"/>
      <c r="F700" s="1017"/>
      <c r="G700" s="1017"/>
      <c r="H700" s="1017"/>
      <c r="I700" s="1017"/>
      <c r="J700" s="1018"/>
      <c r="K700" s="1312" t="s">
        <v>2164</v>
      </c>
      <c r="L700" s="1313"/>
      <c r="M700" s="1312" t="s">
        <v>2940</v>
      </c>
      <c r="N700" s="1314"/>
      <c r="O700" s="1314"/>
      <c r="P700" s="1314"/>
      <c r="Q700" s="1314"/>
      <c r="R700" s="1314"/>
      <c r="S700" s="1314"/>
      <c r="T700" s="1313"/>
      <c r="U700" s="1309"/>
      <c r="V700" s="1311"/>
      <c r="W700" s="1311"/>
      <c r="X700" s="1311"/>
      <c r="Y700" s="1310"/>
      <c r="Z700" s="1306">
        <v>1</v>
      </c>
      <c r="AA700" s="1307"/>
      <c r="AB700" s="1308"/>
      <c r="AC700" s="1309">
        <v>3000</v>
      </c>
      <c r="AD700" s="1310"/>
      <c r="AE700" s="923">
        <v>1</v>
      </c>
      <c r="AF700" s="1309">
        <v>3000</v>
      </c>
      <c r="AG700" s="1311"/>
      <c r="AH700" s="1311"/>
      <c r="AI700" s="1310"/>
    </row>
    <row r="701" spans="1:35" ht="21.75" customHeight="1">
      <c r="A701" s="429"/>
      <c r="B701" s="928">
        <v>693</v>
      </c>
      <c r="C701" s="1019" t="s">
        <v>2913</v>
      </c>
      <c r="D701" s="1017"/>
      <c r="E701" s="1017"/>
      <c r="F701" s="1017"/>
      <c r="G701" s="1017"/>
      <c r="H701" s="1017"/>
      <c r="I701" s="1017"/>
      <c r="J701" s="1018"/>
      <c r="K701" s="1312" t="s">
        <v>2164</v>
      </c>
      <c r="L701" s="1313"/>
      <c r="M701" s="1312" t="s">
        <v>2941</v>
      </c>
      <c r="N701" s="1314"/>
      <c r="O701" s="1314"/>
      <c r="P701" s="1314"/>
      <c r="Q701" s="1314"/>
      <c r="R701" s="1314"/>
      <c r="S701" s="1314"/>
      <c r="T701" s="1313"/>
      <c r="U701" s="1309"/>
      <c r="V701" s="1311"/>
      <c r="W701" s="1311"/>
      <c r="X701" s="1311"/>
      <c r="Y701" s="1310"/>
      <c r="Z701" s="1306">
        <v>1</v>
      </c>
      <c r="AA701" s="1307"/>
      <c r="AB701" s="1308"/>
      <c r="AC701" s="1309">
        <v>3000</v>
      </c>
      <c r="AD701" s="1310"/>
      <c r="AE701" s="923">
        <v>1</v>
      </c>
      <c r="AF701" s="1309">
        <v>3000</v>
      </c>
      <c r="AG701" s="1311"/>
      <c r="AH701" s="1311"/>
      <c r="AI701" s="1310"/>
    </row>
    <row r="702" spans="1:35" ht="21.75" customHeight="1">
      <c r="A702" s="429"/>
      <c r="B702" s="928">
        <v>694</v>
      </c>
      <c r="C702" s="1019" t="s">
        <v>2913</v>
      </c>
      <c r="D702" s="1017"/>
      <c r="E702" s="1017"/>
      <c r="F702" s="1017"/>
      <c r="G702" s="1017"/>
      <c r="H702" s="1017"/>
      <c r="I702" s="1017"/>
      <c r="J702" s="1018"/>
      <c r="K702" s="1312" t="s">
        <v>2164</v>
      </c>
      <c r="L702" s="1313"/>
      <c r="M702" s="1312" t="s">
        <v>2942</v>
      </c>
      <c r="N702" s="1314"/>
      <c r="O702" s="1314"/>
      <c r="P702" s="1314"/>
      <c r="Q702" s="1314"/>
      <c r="R702" s="1314"/>
      <c r="S702" s="1314"/>
      <c r="T702" s="1313"/>
      <c r="U702" s="1309"/>
      <c r="V702" s="1311"/>
      <c r="W702" s="1311"/>
      <c r="X702" s="1311"/>
      <c r="Y702" s="1310"/>
      <c r="Z702" s="1306">
        <v>1</v>
      </c>
      <c r="AA702" s="1307"/>
      <c r="AB702" s="1308"/>
      <c r="AC702" s="1309">
        <v>3000</v>
      </c>
      <c r="AD702" s="1310"/>
      <c r="AE702" s="923">
        <v>1</v>
      </c>
      <c r="AF702" s="1309">
        <v>3000</v>
      </c>
      <c r="AG702" s="1311"/>
      <c r="AH702" s="1311"/>
      <c r="AI702" s="1310"/>
    </row>
    <row r="703" spans="1:35" ht="21.75" customHeight="1">
      <c r="A703" s="429"/>
      <c r="B703" s="928">
        <v>695</v>
      </c>
      <c r="C703" s="1019" t="s">
        <v>2913</v>
      </c>
      <c r="D703" s="1017"/>
      <c r="E703" s="1017"/>
      <c r="F703" s="1017"/>
      <c r="G703" s="1017"/>
      <c r="H703" s="1017"/>
      <c r="I703" s="1017"/>
      <c r="J703" s="1018"/>
      <c r="K703" s="1312" t="s">
        <v>2164</v>
      </c>
      <c r="L703" s="1313"/>
      <c r="M703" s="1312" t="s">
        <v>2943</v>
      </c>
      <c r="N703" s="1314"/>
      <c r="O703" s="1314"/>
      <c r="P703" s="1314"/>
      <c r="Q703" s="1314"/>
      <c r="R703" s="1314"/>
      <c r="S703" s="1314"/>
      <c r="T703" s="1313"/>
      <c r="U703" s="1309"/>
      <c r="V703" s="1311"/>
      <c r="W703" s="1311"/>
      <c r="X703" s="1311"/>
      <c r="Y703" s="1310"/>
      <c r="Z703" s="1306">
        <v>1</v>
      </c>
      <c r="AA703" s="1307"/>
      <c r="AB703" s="1308"/>
      <c r="AC703" s="1309">
        <v>3000</v>
      </c>
      <c r="AD703" s="1310"/>
      <c r="AE703" s="923">
        <v>1</v>
      </c>
      <c r="AF703" s="1309">
        <v>3000</v>
      </c>
      <c r="AG703" s="1311"/>
      <c r="AH703" s="1311"/>
      <c r="AI703" s="1310"/>
    </row>
    <row r="704" spans="1:35" ht="21.75" customHeight="1">
      <c r="A704" s="429"/>
      <c r="B704" s="928">
        <v>696</v>
      </c>
      <c r="C704" s="1019" t="s">
        <v>2913</v>
      </c>
      <c r="D704" s="1017"/>
      <c r="E704" s="1017"/>
      <c r="F704" s="1017"/>
      <c r="G704" s="1017"/>
      <c r="H704" s="1017"/>
      <c r="I704" s="1017"/>
      <c r="J704" s="1018"/>
      <c r="K704" s="1312" t="s">
        <v>2164</v>
      </c>
      <c r="L704" s="1313"/>
      <c r="M704" s="1312" t="s">
        <v>2944</v>
      </c>
      <c r="N704" s="1314"/>
      <c r="O704" s="1314"/>
      <c r="P704" s="1314"/>
      <c r="Q704" s="1314"/>
      <c r="R704" s="1314"/>
      <c r="S704" s="1314"/>
      <c r="T704" s="1313"/>
      <c r="U704" s="1309"/>
      <c r="V704" s="1311"/>
      <c r="W704" s="1311"/>
      <c r="X704" s="1311"/>
      <c r="Y704" s="1310"/>
      <c r="Z704" s="1306">
        <v>1</v>
      </c>
      <c r="AA704" s="1307"/>
      <c r="AB704" s="1308"/>
      <c r="AC704" s="1309">
        <v>3000</v>
      </c>
      <c r="AD704" s="1310"/>
      <c r="AE704" s="923">
        <v>1</v>
      </c>
      <c r="AF704" s="1309">
        <v>3000</v>
      </c>
      <c r="AG704" s="1311"/>
      <c r="AH704" s="1311"/>
      <c r="AI704" s="1310"/>
    </row>
    <row r="705" spans="1:35" ht="21.75" customHeight="1">
      <c r="A705" s="429"/>
      <c r="B705" s="928">
        <v>697</v>
      </c>
      <c r="C705" s="1019" t="s">
        <v>2913</v>
      </c>
      <c r="D705" s="1017"/>
      <c r="E705" s="1017"/>
      <c r="F705" s="1017"/>
      <c r="G705" s="1017"/>
      <c r="H705" s="1017"/>
      <c r="I705" s="1017"/>
      <c r="J705" s="1018"/>
      <c r="K705" s="1312" t="s">
        <v>2164</v>
      </c>
      <c r="L705" s="1313"/>
      <c r="M705" s="1312" t="s">
        <v>2945</v>
      </c>
      <c r="N705" s="1314"/>
      <c r="O705" s="1314"/>
      <c r="P705" s="1314"/>
      <c r="Q705" s="1314"/>
      <c r="R705" s="1314"/>
      <c r="S705" s="1314"/>
      <c r="T705" s="1313"/>
      <c r="U705" s="1309"/>
      <c r="V705" s="1311"/>
      <c r="W705" s="1311"/>
      <c r="X705" s="1311"/>
      <c r="Y705" s="1310"/>
      <c r="Z705" s="1306">
        <v>1</v>
      </c>
      <c r="AA705" s="1307"/>
      <c r="AB705" s="1308"/>
      <c r="AC705" s="1309">
        <v>3000</v>
      </c>
      <c r="AD705" s="1310"/>
      <c r="AE705" s="923">
        <v>1</v>
      </c>
      <c r="AF705" s="1309">
        <v>3000</v>
      </c>
      <c r="AG705" s="1311"/>
      <c r="AH705" s="1311"/>
      <c r="AI705" s="1310"/>
    </row>
    <row r="706" spans="1:35" ht="21.75" customHeight="1">
      <c r="A706" s="429"/>
      <c r="B706" s="928">
        <v>698</v>
      </c>
      <c r="C706" s="1019" t="s">
        <v>2913</v>
      </c>
      <c r="D706" s="1017"/>
      <c r="E706" s="1017"/>
      <c r="F706" s="1017"/>
      <c r="G706" s="1017"/>
      <c r="H706" s="1017"/>
      <c r="I706" s="1017"/>
      <c r="J706" s="1018"/>
      <c r="K706" s="1312" t="s">
        <v>2164</v>
      </c>
      <c r="L706" s="1313"/>
      <c r="M706" s="1312" t="s">
        <v>2946</v>
      </c>
      <c r="N706" s="1314"/>
      <c r="O706" s="1314"/>
      <c r="P706" s="1314"/>
      <c r="Q706" s="1314"/>
      <c r="R706" s="1314"/>
      <c r="S706" s="1314"/>
      <c r="T706" s="1313"/>
      <c r="U706" s="1309"/>
      <c r="V706" s="1311"/>
      <c r="W706" s="1311"/>
      <c r="X706" s="1311"/>
      <c r="Y706" s="1310"/>
      <c r="Z706" s="1306">
        <v>1</v>
      </c>
      <c r="AA706" s="1307"/>
      <c r="AB706" s="1308"/>
      <c r="AC706" s="1309">
        <v>3000</v>
      </c>
      <c r="AD706" s="1310"/>
      <c r="AE706" s="923">
        <v>1</v>
      </c>
      <c r="AF706" s="1309">
        <v>3000</v>
      </c>
      <c r="AG706" s="1311"/>
      <c r="AH706" s="1311"/>
      <c r="AI706" s="1310"/>
    </row>
    <row r="707" spans="1:35" ht="15" customHeight="1">
      <c r="A707" s="429"/>
      <c r="B707" s="928">
        <v>699</v>
      </c>
      <c r="C707" s="1019" t="s">
        <v>2947</v>
      </c>
      <c r="D707" s="1017"/>
      <c r="E707" s="1017"/>
      <c r="F707" s="1017"/>
      <c r="G707" s="1017"/>
      <c r="H707" s="1017"/>
      <c r="I707" s="1017"/>
      <c r="J707" s="1018"/>
      <c r="K707" s="1312" t="s">
        <v>2164</v>
      </c>
      <c r="L707" s="1313"/>
      <c r="M707" s="1312" t="s">
        <v>2948</v>
      </c>
      <c r="N707" s="1314"/>
      <c r="O707" s="1314"/>
      <c r="P707" s="1314"/>
      <c r="Q707" s="1314"/>
      <c r="R707" s="1314"/>
      <c r="S707" s="1314"/>
      <c r="T707" s="1313"/>
      <c r="U707" s="1309"/>
      <c r="V707" s="1311"/>
      <c r="W707" s="1311"/>
      <c r="X707" s="1311"/>
      <c r="Y707" s="1310"/>
      <c r="Z707" s="1306">
        <v>1</v>
      </c>
      <c r="AA707" s="1307"/>
      <c r="AB707" s="1308"/>
      <c r="AC707" s="1309">
        <v>35500</v>
      </c>
      <c r="AD707" s="1310"/>
      <c r="AE707" s="923">
        <v>1</v>
      </c>
      <c r="AF707" s="1309">
        <v>35500</v>
      </c>
      <c r="AG707" s="1311"/>
      <c r="AH707" s="1311"/>
      <c r="AI707" s="1310"/>
    </row>
    <row r="708" spans="1:35" ht="14.25" customHeight="1">
      <c r="A708" s="429"/>
      <c r="B708" s="928">
        <v>700</v>
      </c>
      <c r="C708" s="1019" t="s">
        <v>2949</v>
      </c>
      <c r="D708" s="1017"/>
      <c r="E708" s="1017"/>
      <c r="F708" s="1017"/>
      <c r="G708" s="1017"/>
      <c r="H708" s="1017"/>
      <c r="I708" s="1017"/>
      <c r="J708" s="1018"/>
      <c r="K708" s="1312" t="s">
        <v>2164</v>
      </c>
      <c r="L708" s="1313"/>
      <c r="M708" s="1312" t="s">
        <v>2950</v>
      </c>
      <c r="N708" s="1314"/>
      <c r="O708" s="1314"/>
      <c r="P708" s="1314"/>
      <c r="Q708" s="1314"/>
      <c r="R708" s="1314"/>
      <c r="S708" s="1314"/>
      <c r="T708" s="1313"/>
      <c r="U708" s="1309"/>
      <c r="V708" s="1311"/>
      <c r="W708" s="1311"/>
      <c r="X708" s="1311"/>
      <c r="Y708" s="1310"/>
      <c r="Z708" s="1306">
        <v>1</v>
      </c>
      <c r="AA708" s="1307"/>
      <c r="AB708" s="1308"/>
      <c r="AC708" s="1309">
        <v>35500</v>
      </c>
      <c r="AD708" s="1310"/>
      <c r="AE708" s="923">
        <v>1</v>
      </c>
      <c r="AF708" s="1309">
        <v>35500</v>
      </c>
      <c r="AG708" s="1311"/>
      <c r="AH708" s="1311"/>
      <c r="AI708" s="1310"/>
    </row>
    <row r="709" spans="1:35" ht="14.25" customHeight="1">
      <c r="A709" s="429"/>
      <c r="B709" s="928">
        <v>701</v>
      </c>
      <c r="C709" s="1019" t="s">
        <v>2166</v>
      </c>
      <c r="D709" s="1017"/>
      <c r="E709" s="1017"/>
      <c r="F709" s="1017"/>
      <c r="G709" s="1017"/>
      <c r="H709" s="1017"/>
      <c r="I709" s="1017"/>
      <c r="J709" s="1018"/>
      <c r="K709" s="1312" t="s">
        <v>2164</v>
      </c>
      <c r="L709" s="1313"/>
      <c r="M709" s="1312" t="s">
        <v>2951</v>
      </c>
      <c r="N709" s="1314"/>
      <c r="O709" s="1314"/>
      <c r="P709" s="1314"/>
      <c r="Q709" s="1314"/>
      <c r="R709" s="1314"/>
      <c r="S709" s="1314"/>
      <c r="T709" s="1313"/>
      <c r="U709" s="1309"/>
      <c r="V709" s="1311"/>
      <c r="W709" s="1311"/>
      <c r="X709" s="1311"/>
      <c r="Y709" s="1310"/>
      <c r="Z709" s="1306">
        <v>1</v>
      </c>
      <c r="AA709" s="1307"/>
      <c r="AB709" s="1308"/>
      <c r="AC709" s="1309">
        <v>18500</v>
      </c>
      <c r="AD709" s="1310"/>
      <c r="AE709" s="923">
        <v>1</v>
      </c>
      <c r="AF709" s="1309">
        <v>18500</v>
      </c>
      <c r="AG709" s="1311"/>
      <c r="AH709" s="1311"/>
      <c r="AI709" s="1310"/>
    </row>
    <row r="710" spans="1:35" ht="14.25" customHeight="1">
      <c r="A710" s="429"/>
      <c r="B710" s="928">
        <v>702</v>
      </c>
      <c r="C710" s="1019" t="s">
        <v>2952</v>
      </c>
      <c r="D710" s="1017"/>
      <c r="E710" s="1017"/>
      <c r="F710" s="1017"/>
      <c r="G710" s="1017"/>
      <c r="H710" s="1017"/>
      <c r="I710" s="1017"/>
      <c r="J710" s="1018"/>
      <c r="K710" s="1312" t="s">
        <v>2164</v>
      </c>
      <c r="L710" s="1313"/>
      <c r="M710" s="1312" t="s">
        <v>2953</v>
      </c>
      <c r="N710" s="1314"/>
      <c r="O710" s="1314"/>
      <c r="P710" s="1314"/>
      <c r="Q710" s="1314"/>
      <c r="R710" s="1314"/>
      <c r="S710" s="1314"/>
      <c r="T710" s="1313"/>
      <c r="U710" s="1309"/>
      <c r="V710" s="1311"/>
      <c r="W710" s="1311"/>
      <c r="X710" s="1311"/>
      <c r="Y710" s="1310"/>
      <c r="Z710" s="1306">
        <v>1</v>
      </c>
      <c r="AA710" s="1307"/>
      <c r="AB710" s="1308"/>
      <c r="AC710" s="1309">
        <v>8488</v>
      </c>
      <c r="AD710" s="1310"/>
      <c r="AE710" s="923">
        <v>1</v>
      </c>
      <c r="AF710" s="1309">
        <v>8488</v>
      </c>
      <c r="AG710" s="1311"/>
      <c r="AH710" s="1311"/>
      <c r="AI710" s="1310"/>
    </row>
    <row r="711" spans="1:35" ht="14.25" customHeight="1">
      <c r="A711" s="429"/>
      <c r="B711" s="928">
        <v>703</v>
      </c>
      <c r="C711" s="1019" t="s">
        <v>2952</v>
      </c>
      <c r="D711" s="1017"/>
      <c r="E711" s="1017"/>
      <c r="F711" s="1017"/>
      <c r="G711" s="1017"/>
      <c r="H711" s="1017"/>
      <c r="I711" s="1017"/>
      <c r="J711" s="1018"/>
      <c r="K711" s="1312" t="s">
        <v>2164</v>
      </c>
      <c r="L711" s="1313"/>
      <c r="M711" s="1312" t="s">
        <v>2954</v>
      </c>
      <c r="N711" s="1314"/>
      <c r="O711" s="1314"/>
      <c r="P711" s="1314"/>
      <c r="Q711" s="1314"/>
      <c r="R711" s="1314"/>
      <c r="S711" s="1314"/>
      <c r="T711" s="1313"/>
      <c r="U711" s="1309"/>
      <c r="V711" s="1311"/>
      <c r="W711" s="1311"/>
      <c r="X711" s="1311"/>
      <c r="Y711" s="1310"/>
      <c r="Z711" s="1306">
        <v>1</v>
      </c>
      <c r="AA711" s="1307"/>
      <c r="AB711" s="1308"/>
      <c r="AC711" s="1309">
        <v>8488</v>
      </c>
      <c r="AD711" s="1310"/>
      <c r="AE711" s="923">
        <v>1</v>
      </c>
      <c r="AF711" s="1309">
        <v>8488</v>
      </c>
      <c r="AG711" s="1311"/>
      <c r="AH711" s="1311"/>
      <c r="AI711" s="1310"/>
    </row>
    <row r="712" spans="1:35" ht="14.25" customHeight="1">
      <c r="A712" s="429"/>
      <c r="B712" s="928">
        <v>704</v>
      </c>
      <c r="C712" s="1019" t="s">
        <v>2955</v>
      </c>
      <c r="D712" s="1017"/>
      <c r="E712" s="1017"/>
      <c r="F712" s="1017"/>
      <c r="G712" s="1017"/>
      <c r="H712" s="1017"/>
      <c r="I712" s="1017"/>
      <c r="J712" s="1018"/>
      <c r="K712" s="1312" t="s">
        <v>2164</v>
      </c>
      <c r="L712" s="1313"/>
      <c r="M712" s="1312" t="s">
        <v>2956</v>
      </c>
      <c r="N712" s="1314"/>
      <c r="O712" s="1314"/>
      <c r="P712" s="1314"/>
      <c r="Q712" s="1314"/>
      <c r="R712" s="1314"/>
      <c r="S712" s="1314"/>
      <c r="T712" s="1313"/>
      <c r="U712" s="1309"/>
      <c r="V712" s="1311"/>
      <c r="W712" s="1311"/>
      <c r="X712" s="1311"/>
      <c r="Y712" s="1310"/>
      <c r="Z712" s="1306">
        <v>1</v>
      </c>
      <c r="AA712" s="1307"/>
      <c r="AB712" s="1308"/>
      <c r="AC712" s="1309">
        <v>28000</v>
      </c>
      <c r="AD712" s="1310"/>
      <c r="AE712" s="923">
        <v>1</v>
      </c>
      <c r="AF712" s="1309">
        <v>28000</v>
      </c>
      <c r="AG712" s="1311"/>
      <c r="AH712" s="1311"/>
      <c r="AI712" s="1310"/>
    </row>
    <row r="713" spans="1:35" ht="14.25" customHeight="1">
      <c r="A713" s="429"/>
      <c r="B713" s="928">
        <v>705</v>
      </c>
      <c r="C713" s="1019" t="s">
        <v>2957</v>
      </c>
      <c r="D713" s="1017"/>
      <c r="E713" s="1017"/>
      <c r="F713" s="1017"/>
      <c r="G713" s="1017"/>
      <c r="H713" s="1017"/>
      <c r="I713" s="1017"/>
      <c r="J713" s="1018"/>
      <c r="K713" s="1312" t="s">
        <v>2164</v>
      </c>
      <c r="L713" s="1313"/>
      <c r="M713" s="1312" t="s">
        <v>2958</v>
      </c>
      <c r="N713" s="1314"/>
      <c r="O713" s="1314"/>
      <c r="P713" s="1314"/>
      <c r="Q713" s="1314"/>
      <c r="R713" s="1314"/>
      <c r="S713" s="1314"/>
      <c r="T713" s="1313"/>
      <c r="U713" s="1309"/>
      <c r="V713" s="1311"/>
      <c r="W713" s="1311"/>
      <c r="X713" s="1311"/>
      <c r="Y713" s="1310"/>
      <c r="Z713" s="1306">
        <v>1</v>
      </c>
      <c r="AA713" s="1307"/>
      <c r="AB713" s="1308"/>
      <c r="AC713" s="1309">
        <v>40400</v>
      </c>
      <c r="AD713" s="1310"/>
      <c r="AE713" s="923">
        <v>1</v>
      </c>
      <c r="AF713" s="1309">
        <v>40400</v>
      </c>
      <c r="AG713" s="1311"/>
      <c r="AH713" s="1311"/>
      <c r="AI713" s="1310"/>
    </row>
    <row r="714" spans="1:35" ht="14.25" customHeight="1">
      <c r="A714" s="429"/>
      <c r="B714" s="928">
        <v>706</v>
      </c>
      <c r="C714" s="1019" t="s">
        <v>2957</v>
      </c>
      <c r="D714" s="1017"/>
      <c r="E714" s="1017"/>
      <c r="F714" s="1017"/>
      <c r="G714" s="1017"/>
      <c r="H714" s="1017"/>
      <c r="I714" s="1017"/>
      <c r="J714" s="1018"/>
      <c r="K714" s="1312" t="s">
        <v>2164</v>
      </c>
      <c r="L714" s="1313"/>
      <c r="M714" s="1312" t="s">
        <v>2959</v>
      </c>
      <c r="N714" s="1314"/>
      <c r="O714" s="1314"/>
      <c r="P714" s="1314"/>
      <c r="Q714" s="1314"/>
      <c r="R714" s="1314"/>
      <c r="S714" s="1314"/>
      <c r="T714" s="1313"/>
      <c r="U714" s="1309"/>
      <c r="V714" s="1311"/>
      <c r="W714" s="1311"/>
      <c r="X714" s="1311"/>
      <c r="Y714" s="1310"/>
      <c r="Z714" s="1306">
        <v>1</v>
      </c>
      <c r="AA714" s="1307"/>
      <c r="AB714" s="1308"/>
      <c r="AC714" s="1309">
        <v>40400</v>
      </c>
      <c r="AD714" s="1310"/>
      <c r="AE714" s="923">
        <v>1</v>
      </c>
      <c r="AF714" s="1309">
        <v>40400</v>
      </c>
      <c r="AG714" s="1311"/>
      <c r="AH714" s="1311"/>
      <c r="AI714" s="1310"/>
    </row>
    <row r="715" spans="1:35" ht="14.25" customHeight="1">
      <c r="A715" s="429"/>
      <c r="B715" s="928">
        <v>707</v>
      </c>
      <c r="C715" s="1019" t="s">
        <v>2957</v>
      </c>
      <c r="D715" s="1017"/>
      <c r="E715" s="1017"/>
      <c r="F715" s="1017"/>
      <c r="G715" s="1017"/>
      <c r="H715" s="1017"/>
      <c r="I715" s="1017"/>
      <c r="J715" s="1018"/>
      <c r="K715" s="1312" t="s">
        <v>2164</v>
      </c>
      <c r="L715" s="1313"/>
      <c r="M715" s="1312" t="s">
        <v>2960</v>
      </c>
      <c r="N715" s="1314"/>
      <c r="O715" s="1314"/>
      <c r="P715" s="1314"/>
      <c r="Q715" s="1314"/>
      <c r="R715" s="1314"/>
      <c r="S715" s="1314"/>
      <c r="T715" s="1313"/>
      <c r="U715" s="1309"/>
      <c r="V715" s="1311"/>
      <c r="W715" s="1311"/>
      <c r="X715" s="1311"/>
      <c r="Y715" s="1310"/>
      <c r="Z715" s="1306">
        <v>1</v>
      </c>
      <c r="AA715" s="1307"/>
      <c r="AB715" s="1308"/>
      <c r="AC715" s="1309">
        <v>40400</v>
      </c>
      <c r="AD715" s="1310"/>
      <c r="AE715" s="923">
        <v>1</v>
      </c>
      <c r="AF715" s="1309">
        <v>40400</v>
      </c>
      <c r="AG715" s="1311"/>
      <c r="AH715" s="1311"/>
      <c r="AI715" s="1310"/>
    </row>
    <row r="716" spans="1:35" ht="14.25" customHeight="1">
      <c r="A716" s="429"/>
      <c r="B716" s="928">
        <v>708</v>
      </c>
      <c r="C716" s="1019" t="s">
        <v>2957</v>
      </c>
      <c r="D716" s="1017"/>
      <c r="E716" s="1017"/>
      <c r="F716" s="1017"/>
      <c r="G716" s="1017"/>
      <c r="H716" s="1017"/>
      <c r="I716" s="1017"/>
      <c r="J716" s="1018"/>
      <c r="K716" s="1312" t="s">
        <v>2164</v>
      </c>
      <c r="L716" s="1313"/>
      <c r="M716" s="1312" t="s">
        <v>2961</v>
      </c>
      <c r="N716" s="1314"/>
      <c r="O716" s="1314"/>
      <c r="P716" s="1314"/>
      <c r="Q716" s="1314"/>
      <c r="R716" s="1314"/>
      <c r="S716" s="1314"/>
      <c r="T716" s="1313"/>
      <c r="U716" s="1309"/>
      <c r="V716" s="1311"/>
      <c r="W716" s="1311"/>
      <c r="X716" s="1311"/>
      <c r="Y716" s="1310"/>
      <c r="Z716" s="1306">
        <v>1</v>
      </c>
      <c r="AA716" s="1307"/>
      <c r="AB716" s="1308"/>
      <c r="AC716" s="1309">
        <v>40400</v>
      </c>
      <c r="AD716" s="1310"/>
      <c r="AE716" s="923">
        <v>1</v>
      </c>
      <c r="AF716" s="1309">
        <v>40400</v>
      </c>
      <c r="AG716" s="1311"/>
      <c r="AH716" s="1311"/>
      <c r="AI716" s="1310"/>
    </row>
    <row r="717" spans="1:35" ht="14.25" customHeight="1">
      <c r="A717" s="429"/>
      <c r="B717" s="928">
        <v>709</v>
      </c>
      <c r="C717" s="1019" t="s">
        <v>2903</v>
      </c>
      <c r="D717" s="1017"/>
      <c r="E717" s="1017"/>
      <c r="F717" s="1017"/>
      <c r="G717" s="1017"/>
      <c r="H717" s="1017"/>
      <c r="I717" s="1017"/>
      <c r="J717" s="1018"/>
      <c r="K717" s="1312" t="s">
        <v>2164</v>
      </c>
      <c r="L717" s="1313"/>
      <c r="M717" s="1312" t="s">
        <v>2962</v>
      </c>
      <c r="N717" s="1314"/>
      <c r="O717" s="1314"/>
      <c r="P717" s="1314"/>
      <c r="Q717" s="1314"/>
      <c r="R717" s="1314"/>
      <c r="S717" s="1314"/>
      <c r="T717" s="1313"/>
      <c r="U717" s="1309"/>
      <c r="V717" s="1311"/>
      <c r="W717" s="1311"/>
      <c r="X717" s="1311"/>
      <c r="Y717" s="1310"/>
      <c r="Z717" s="1306">
        <v>1</v>
      </c>
      <c r="AA717" s="1307"/>
      <c r="AB717" s="1308"/>
      <c r="AC717" s="1309">
        <v>10781</v>
      </c>
      <c r="AD717" s="1310"/>
      <c r="AE717" s="923">
        <v>1</v>
      </c>
      <c r="AF717" s="1309">
        <v>10781</v>
      </c>
      <c r="AG717" s="1311"/>
      <c r="AH717" s="1311"/>
      <c r="AI717" s="1310"/>
    </row>
    <row r="718" spans="1:35" ht="15" customHeight="1">
      <c r="A718" s="429"/>
      <c r="B718" s="928">
        <v>710</v>
      </c>
      <c r="C718" s="1019" t="s">
        <v>2903</v>
      </c>
      <c r="D718" s="1017"/>
      <c r="E718" s="1017"/>
      <c r="F718" s="1017"/>
      <c r="G718" s="1017"/>
      <c r="H718" s="1017"/>
      <c r="I718" s="1017"/>
      <c r="J718" s="1018"/>
      <c r="K718" s="1312" t="s">
        <v>2164</v>
      </c>
      <c r="L718" s="1313"/>
      <c r="M718" s="1312" t="s">
        <v>2963</v>
      </c>
      <c r="N718" s="1314"/>
      <c r="O718" s="1314"/>
      <c r="P718" s="1314"/>
      <c r="Q718" s="1314"/>
      <c r="R718" s="1314"/>
      <c r="S718" s="1314"/>
      <c r="T718" s="1313"/>
      <c r="U718" s="1309"/>
      <c r="V718" s="1311"/>
      <c r="W718" s="1311"/>
      <c r="X718" s="1311"/>
      <c r="Y718" s="1310"/>
      <c r="Z718" s="1306">
        <v>1</v>
      </c>
      <c r="AA718" s="1307"/>
      <c r="AB718" s="1308"/>
      <c r="AC718" s="1309">
        <v>10781</v>
      </c>
      <c r="AD718" s="1310"/>
      <c r="AE718" s="923">
        <v>1</v>
      </c>
      <c r="AF718" s="1309">
        <v>10781</v>
      </c>
      <c r="AG718" s="1311"/>
      <c r="AH718" s="1311"/>
      <c r="AI718" s="1310"/>
    </row>
    <row r="719" spans="1:35" ht="14.25" customHeight="1">
      <c r="A719" s="429"/>
      <c r="B719" s="928">
        <v>711</v>
      </c>
      <c r="C719" s="1019" t="s">
        <v>2903</v>
      </c>
      <c r="D719" s="1017"/>
      <c r="E719" s="1017"/>
      <c r="F719" s="1017"/>
      <c r="G719" s="1017"/>
      <c r="H719" s="1017"/>
      <c r="I719" s="1017"/>
      <c r="J719" s="1018"/>
      <c r="K719" s="1312" t="s">
        <v>2164</v>
      </c>
      <c r="L719" s="1313"/>
      <c r="M719" s="1312" t="s">
        <v>2964</v>
      </c>
      <c r="N719" s="1314"/>
      <c r="O719" s="1314"/>
      <c r="P719" s="1314"/>
      <c r="Q719" s="1314"/>
      <c r="R719" s="1314"/>
      <c r="S719" s="1314"/>
      <c r="T719" s="1313"/>
      <c r="U719" s="1309"/>
      <c r="V719" s="1311"/>
      <c r="W719" s="1311"/>
      <c r="X719" s="1311"/>
      <c r="Y719" s="1310"/>
      <c r="Z719" s="1306">
        <v>1</v>
      </c>
      <c r="AA719" s="1307"/>
      <c r="AB719" s="1308"/>
      <c r="AC719" s="1309">
        <v>10781</v>
      </c>
      <c r="AD719" s="1310"/>
      <c r="AE719" s="923">
        <v>1</v>
      </c>
      <c r="AF719" s="1309">
        <v>10781</v>
      </c>
      <c r="AG719" s="1311"/>
      <c r="AH719" s="1311"/>
      <c r="AI719" s="1310"/>
    </row>
    <row r="720" spans="1:35" ht="14.25" customHeight="1">
      <c r="A720" s="429"/>
      <c r="B720" s="928">
        <v>712</v>
      </c>
      <c r="C720" s="1019" t="s">
        <v>2903</v>
      </c>
      <c r="D720" s="1017"/>
      <c r="E720" s="1017"/>
      <c r="F720" s="1017"/>
      <c r="G720" s="1017"/>
      <c r="H720" s="1017"/>
      <c r="I720" s="1017"/>
      <c r="J720" s="1018"/>
      <c r="K720" s="1312" t="s">
        <v>2164</v>
      </c>
      <c r="L720" s="1313"/>
      <c r="M720" s="1312" t="s">
        <v>2965</v>
      </c>
      <c r="N720" s="1314"/>
      <c r="O720" s="1314"/>
      <c r="P720" s="1314"/>
      <c r="Q720" s="1314"/>
      <c r="R720" s="1314"/>
      <c r="S720" s="1314"/>
      <c r="T720" s="1313"/>
      <c r="U720" s="1309"/>
      <c r="V720" s="1311"/>
      <c r="W720" s="1311"/>
      <c r="X720" s="1311"/>
      <c r="Y720" s="1310"/>
      <c r="Z720" s="1306">
        <v>1</v>
      </c>
      <c r="AA720" s="1307"/>
      <c r="AB720" s="1308"/>
      <c r="AC720" s="1309">
        <v>10781</v>
      </c>
      <c r="AD720" s="1310"/>
      <c r="AE720" s="923">
        <v>1</v>
      </c>
      <c r="AF720" s="1309">
        <v>10781</v>
      </c>
      <c r="AG720" s="1311"/>
      <c r="AH720" s="1311"/>
      <c r="AI720" s="1310"/>
    </row>
    <row r="721" spans="1:35" ht="14.25" customHeight="1">
      <c r="A721" s="429"/>
      <c r="B721" s="928">
        <v>713</v>
      </c>
      <c r="C721" s="1019" t="s">
        <v>2903</v>
      </c>
      <c r="D721" s="1017"/>
      <c r="E721" s="1017"/>
      <c r="F721" s="1017"/>
      <c r="G721" s="1017"/>
      <c r="H721" s="1017"/>
      <c r="I721" s="1017"/>
      <c r="J721" s="1018"/>
      <c r="K721" s="1312" t="s">
        <v>2164</v>
      </c>
      <c r="L721" s="1313"/>
      <c r="M721" s="1312" t="s">
        <v>2966</v>
      </c>
      <c r="N721" s="1314"/>
      <c r="O721" s="1314"/>
      <c r="P721" s="1314"/>
      <c r="Q721" s="1314"/>
      <c r="R721" s="1314"/>
      <c r="S721" s="1314"/>
      <c r="T721" s="1313"/>
      <c r="U721" s="1309"/>
      <c r="V721" s="1311"/>
      <c r="W721" s="1311"/>
      <c r="X721" s="1311"/>
      <c r="Y721" s="1310"/>
      <c r="Z721" s="1306">
        <v>1</v>
      </c>
      <c r="AA721" s="1307"/>
      <c r="AB721" s="1308"/>
      <c r="AC721" s="1309">
        <v>10781</v>
      </c>
      <c r="AD721" s="1310"/>
      <c r="AE721" s="923">
        <v>1</v>
      </c>
      <c r="AF721" s="1309">
        <v>10781</v>
      </c>
      <c r="AG721" s="1311"/>
      <c r="AH721" s="1311"/>
      <c r="AI721" s="1310"/>
    </row>
    <row r="722" spans="1:35" ht="14.25" customHeight="1">
      <c r="A722" s="429"/>
      <c r="B722" s="928">
        <v>714</v>
      </c>
      <c r="C722" s="1019" t="s">
        <v>2903</v>
      </c>
      <c r="D722" s="1017"/>
      <c r="E722" s="1017"/>
      <c r="F722" s="1017"/>
      <c r="G722" s="1017"/>
      <c r="H722" s="1017"/>
      <c r="I722" s="1017"/>
      <c r="J722" s="1018"/>
      <c r="K722" s="1312" t="s">
        <v>2164</v>
      </c>
      <c r="L722" s="1313"/>
      <c r="M722" s="1312" t="s">
        <v>2967</v>
      </c>
      <c r="N722" s="1314"/>
      <c r="O722" s="1314"/>
      <c r="P722" s="1314"/>
      <c r="Q722" s="1314"/>
      <c r="R722" s="1314"/>
      <c r="S722" s="1314"/>
      <c r="T722" s="1313"/>
      <c r="U722" s="1309"/>
      <c r="V722" s="1311"/>
      <c r="W722" s="1311"/>
      <c r="X722" s="1311"/>
      <c r="Y722" s="1310"/>
      <c r="Z722" s="1306">
        <v>1</v>
      </c>
      <c r="AA722" s="1307"/>
      <c r="AB722" s="1308"/>
      <c r="AC722" s="1309">
        <v>10781</v>
      </c>
      <c r="AD722" s="1310"/>
      <c r="AE722" s="923">
        <v>1</v>
      </c>
      <c r="AF722" s="1309">
        <v>10781</v>
      </c>
      <c r="AG722" s="1311"/>
      <c r="AH722" s="1311"/>
      <c r="AI722" s="1310"/>
    </row>
    <row r="723" spans="1:35" ht="14.25" customHeight="1">
      <c r="A723" s="429"/>
      <c r="B723" s="928">
        <v>715</v>
      </c>
      <c r="C723" s="1019" t="s">
        <v>2903</v>
      </c>
      <c r="D723" s="1017"/>
      <c r="E723" s="1017"/>
      <c r="F723" s="1017"/>
      <c r="G723" s="1017"/>
      <c r="H723" s="1017"/>
      <c r="I723" s="1017"/>
      <c r="J723" s="1018"/>
      <c r="K723" s="1312" t="s">
        <v>2164</v>
      </c>
      <c r="L723" s="1313"/>
      <c r="M723" s="1312" t="s">
        <v>2968</v>
      </c>
      <c r="N723" s="1314"/>
      <c r="O723" s="1314"/>
      <c r="P723" s="1314"/>
      <c r="Q723" s="1314"/>
      <c r="R723" s="1314"/>
      <c r="S723" s="1314"/>
      <c r="T723" s="1313"/>
      <c r="U723" s="1309"/>
      <c r="V723" s="1311"/>
      <c r="W723" s="1311"/>
      <c r="X723" s="1311"/>
      <c r="Y723" s="1310"/>
      <c r="Z723" s="1306">
        <v>1</v>
      </c>
      <c r="AA723" s="1307"/>
      <c r="AB723" s="1308"/>
      <c r="AC723" s="1309">
        <v>10781</v>
      </c>
      <c r="AD723" s="1310"/>
      <c r="AE723" s="923">
        <v>1</v>
      </c>
      <c r="AF723" s="1309">
        <v>10781</v>
      </c>
      <c r="AG723" s="1311"/>
      <c r="AH723" s="1311"/>
      <c r="AI723" s="1310"/>
    </row>
    <row r="724" spans="1:35" ht="14.25" customHeight="1">
      <c r="A724" s="429"/>
      <c r="B724" s="928">
        <v>716</v>
      </c>
      <c r="C724" s="1019" t="s">
        <v>2903</v>
      </c>
      <c r="D724" s="1017"/>
      <c r="E724" s="1017"/>
      <c r="F724" s="1017"/>
      <c r="G724" s="1017"/>
      <c r="H724" s="1017"/>
      <c r="I724" s="1017"/>
      <c r="J724" s="1018"/>
      <c r="K724" s="1312" t="s">
        <v>2164</v>
      </c>
      <c r="L724" s="1313"/>
      <c r="M724" s="1312" t="s">
        <v>2969</v>
      </c>
      <c r="N724" s="1314"/>
      <c r="O724" s="1314"/>
      <c r="P724" s="1314"/>
      <c r="Q724" s="1314"/>
      <c r="R724" s="1314"/>
      <c r="S724" s="1314"/>
      <c r="T724" s="1313"/>
      <c r="U724" s="1309"/>
      <c r="V724" s="1311"/>
      <c r="W724" s="1311"/>
      <c r="X724" s="1311"/>
      <c r="Y724" s="1310"/>
      <c r="Z724" s="1306">
        <v>1</v>
      </c>
      <c r="AA724" s="1307"/>
      <c r="AB724" s="1308"/>
      <c r="AC724" s="1309">
        <v>10781</v>
      </c>
      <c r="AD724" s="1310"/>
      <c r="AE724" s="923">
        <v>1</v>
      </c>
      <c r="AF724" s="1309">
        <v>10781</v>
      </c>
      <c r="AG724" s="1311"/>
      <c r="AH724" s="1311"/>
      <c r="AI724" s="1310"/>
    </row>
    <row r="725" spans="1:35" ht="14.25" customHeight="1">
      <c r="A725" s="429"/>
      <c r="B725" s="928">
        <v>717</v>
      </c>
      <c r="C725" s="1019" t="s">
        <v>2525</v>
      </c>
      <c r="D725" s="1017"/>
      <c r="E725" s="1017"/>
      <c r="F725" s="1017"/>
      <c r="G725" s="1017"/>
      <c r="H725" s="1017"/>
      <c r="I725" s="1017"/>
      <c r="J725" s="1018"/>
      <c r="K725" s="1312" t="s">
        <v>2164</v>
      </c>
      <c r="L725" s="1313"/>
      <c r="M725" s="1312" t="s">
        <v>2970</v>
      </c>
      <c r="N725" s="1314"/>
      <c r="O725" s="1314"/>
      <c r="P725" s="1314"/>
      <c r="Q725" s="1314"/>
      <c r="R725" s="1314"/>
      <c r="S725" s="1314"/>
      <c r="T725" s="1313"/>
      <c r="U725" s="1309"/>
      <c r="V725" s="1311"/>
      <c r="W725" s="1311"/>
      <c r="X725" s="1311"/>
      <c r="Y725" s="1310"/>
      <c r="Z725" s="1306">
        <v>1</v>
      </c>
      <c r="AA725" s="1307"/>
      <c r="AB725" s="1308"/>
      <c r="AC725" s="1309">
        <v>29500</v>
      </c>
      <c r="AD725" s="1310"/>
      <c r="AE725" s="923">
        <v>1</v>
      </c>
      <c r="AF725" s="1309">
        <v>29500</v>
      </c>
      <c r="AG725" s="1311"/>
      <c r="AH725" s="1311"/>
      <c r="AI725" s="1310"/>
    </row>
    <row r="726" spans="1:35" ht="14.25" customHeight="1">
      <c r="A726" s="429"/>
      <c r="B726" s="928">
        <v>718</v>
      </c>
      <c r="C726" s="1019" t="s">
        <v>2525</v>
      </c>
      <c r="D726" s="1017"/>
      <c r="E726" s="1017"/>
      <c r="F726" s="1017"/>
      <c r="G726" s="1017"/>
      <c r="H726" s="1017"/>
      <c r="I726" s="1017"/>
      <c r="J726" s="1018"/>
      <c r="K726" s="1312" t="s">
        <v>2164</v>
      </c>
      <c r="L726" s="1313"/>
      <c r="M726" s="1312" t="s">
        <v>2971</v>
      </c>
      <c r="N726" s="1314"/>
      <c r="O726" s="1314"/>
      <c r="P726" s="1314"/>
      <c r="Q726" s="1314"/>
      <c r="R726" s="1314"/>
      <c r="S726" s="1314"/>
      <c r="T726" s="1313"/>
      <c r="U726" s="1309"/>
      <c r="V726" s="1311"/>
      <c r="W726" s="1311"/>
      <c r="X726" s="1311"/>
      <c r="Y726" s="1310"/>
      <c r="Z726" s="1306">
        <v>1</v>
      </c>
      <c r="AA726" s="1307"/>
      <c r="AB726" s="1308"/>
      <c r="AC726" s="1309">
        <v>29500</v>
      </c>
      <c r="AD726" s="1310"/>
      <c r="AE726" s="923">
        <v>1</v>
      </c>
      <c r="AF726" s="1309">
        <v>29500</v>
      </c>
      <c r="AG726" s="1311"/>
      <c r="AH726" s="1311"/>
      <c r="AI726" s="1310"/>
    </row>
    <row r="727" spans="1:35" ht="14.25" customHeight="1">
      <c r="A727" s="429"/>
      <c r="B727" s="928">
        <v>719</v>
      </c>
      <c r="C727" s="1019" t="s">
        <v>2972</v>
      </c>
      <c r="D727" s="1017"/>
      <c r="E727" s="1017"/>
      <c r="F727" s="1017"/>
      <c r="G727" s="1017"/>
      <c r="H727" s="1017"/>
      <c r="I727" s="1017"/>
      <c r="J727" s="1018"/>
      <c r="K727" s="1312" t="s">
        <v>2164</v>
      </c>
      <c r="L727" s="1313"/>
      <c r="M727" s="1312" t="s">
        <v>2973</v>
      </c>
      <c r="N727" s="1314"/>
      <c r="O727" s="1314"/>
      <c r="P727" s="1314"/>
      <c r="Q727" s="1314"/>
      <c r="R727" s="1314"/>
      <c r="S727" s="1314"/>
      <c r="T727" s="1313"/>
      <c r="U727" s="1309"/>
      <c r="V727" s="1311"/>
      <c r="W727" s="1311"/>
      <c r="X727" s="1311"/>
      <c r="Y727" s="1310"/>
      <c r="Z727" s="1306">
        <v>1</v>
      </c>
      <c r="AA727" s="1307"/>
      <c r="AB727" s="1308"/>
      <c r="AC727" s="1309">
        <v>32100</v>
      </c>
      <c r="AD727" s="1310"/>
      <c r="AE727" s="923">
        <v>1</v>
      </c>
      <c r="AF727" s="1309">
        <v>32100</v>
      </c>
      <c r="AG727" s="1311"/>
      <c r="AH727" s="1311"/>
      <c r="AI727" s="1310"/>
    </row>
    <row r="728" spans="1:35" ht="15" customHeight="1">
      <c r="A728" s="429"/>
      <c r="B728" s="928">
        <v>720</v>
      </c>
      <c r="C728" s="1019" t="s">
        <v>2972</v>
      </c>
      <c r="D728" s="1017"/>
      <c r="E728" s="1017"/>
      <c r="F728" s="1017"/>
      <c r="G728" s="1017"/>
      <c r="H728" s="1017"/>
      <c r="I728" s="1017"/>
      <c r="J728" s="1018"/>
      <c r="K728" s="1312" t="s">
        <v>2164</v>
      </c>
      <c r="L728" s="1313"/>
      <c r="M728" s="1312" t="s">
        <v>2974</v>
      </c>
      <c r="N728" s="1314"/>
      <c r="O728" s="1314"/>
      <c r="P728" s="1314"/>
      <c r="Q728" s="1314"/>
      <c r="R728" s="1314"/>
      <c r="S728" s="1314"/>
      <c r="T728" s="1313"/>
      <c r="U728" s="1309"/>
      <c r="V728" s="1311"/>
      <c r="W728" s="1311"/>
      <c r="X728" s="1311"/>
      <c r="Y728" s="1310"/>
      <c r="Z728" s="1306">
        <v>1</v>
      </c>
      <c r="AA728" s="1307"/>
      <c r="AB728" s="1308"/>
      <c r="AC728" s="1309">
        <v>32100</v>
      </c>
      <c r="AD728" s="1310"/>
      <c r="AE728" s="923">
        <v>1</v>
      </c>
      <c r="AF728" s="1309">
        <v>32100</v>
      </c>
      <c r="AG728" s="1311"/>
      <c r="AH728" s="1311"/>
      <c r="AI728" s="1310"/>
    </row>
    <row r="729" spans="1:35" ht="14.25" customHeight="1">
      <c r="A729" s="429"/>
      <c r="B729" s="928">
        <v>721</v>
      </c>
      <c r="C729" s="1019" t="s">
        <v>2972</v>
      </c>
      <c r="D729" s="1017"/>
      <c r="E729" s="1017"/>
      <c r="F729" s="1017"/>
      <c r="G729" s="1017"/>
      <c r="H729" s="1017"/>
      <c r="I729" s="1017"/>
      <c r="J729" s="1018"/>
      <c r="K729" s="1312" t="s">
        <v>2164</v>
      </c>
      <c r="L729" s="1313"/>
      <c r="M729" s="1312" t="s">
        <v>2975</v>
      </c>
      <c r="N729" s="1314"/>
      <c r="O729" s="1314"/>
      <c r="P729" s="1314"/>
      <c r="Q729" s="1314"/>
      <c r="R729" s="1314"/>
      <c r="S729" s="1314"/>
      <c r="T729" s="1313"/>
      <c r="U729" s="1309"/>
      <c r="V729" s="1311"/>
      <c r="W729" s="1311"/>
      <c r="X729" s="1311"/>
      <c r="Y729" s="1310"/>
      <c r="Z729" s="1306">
        <v>1</v>
      </c>
      <c r="AA729" s="1307"/>
      <c r="AB729" s="1308"/>
      <c r="AC729" s="1309">
        <v>32100</v>
      </c>
      <c r="AD729" s="1310"/>
      <c r="AE729" s="923">
        <v>1</v>
      </c>
      <c r="AF729" s="1309">
        <v>32100</v>
      </c>
      <c r="AG729" s="1311"/>
      <c r="AH729" s="1311"/>
      <c r="AI729" s="1310"/>
    </row>
    <row r="730" spans="1:35" ht="26.25" customHeight="1">
      <c r="A730" s="429"/>
      <c r="B730" s="928">
        <v>722</v>
      </c>
      <c r="C730" s="1019" t="s">
        <v>2976</v>
      </c>
      <c r="D730" s="1017"/>
      <c r="E730" s="1017"/>
      <c r="F730" s="1017"/>
      <c r="G730" s="1017"/>
      <c r="H730" s="1017"/>
      <c r="I730" s="1017"/>
      <c r="J730" s="1018"/>
      <c r="K730" s="1312" t="s">
        <v>2177</v>
      </c>
      <c r="L730" s="1313"/>
      <c r="M730" s="1312" t="s">
        <v>2977</v>
      </c>
      <c r="N730" s="1314"/>
      <c r="O730" s="1314"/>
      <c r="P730" s="1314"/>
      <c r="Q730" s="1314"/>
      <c r="R730" s="1314"/>
      <c r="S730" s="1314"/>
      <c r="T730" s="1313"/>
      <c r="U730" s="1309"/>
      <c r="V730" s="1311"/>
      <c r="W730" s="1311"/>
      <c r="X730" s="1311"/>
      <c r="Y730" s="1310"/>
      <c r="Z730" s="1306">
        <v>1</v>
      </c>
      <c r="AA730" s="1307"/>
      <c r="AB730" s="1308"/>
      <c r="AC730" s="1309">
        <v>85000</v>
      </c>
      <c r="AD730" s="1310"/>
      <c r="AE730" s="923">
        <v>1</v>
      </c>
      <c r="AF730" s="1309">
        <v>85000</v>
      </c>
      <c r="AG730" s="1311"/>
      <c r="AH730" s="1311"/>
      <c r="AI730" s="1310"/>
    </row>
    <row r="731" spans="1:35" ht="15.75" customHeight="1">
      <c r="A731" s="429"/>
      <c r="B731" s="928">
        <v>723</v>
      </c>
      <c r="C731" s="1019" t="s">
        <v>2976</v>
      </c>
      <c r="D731" s="1017"/>
      <c r="E731" s="1017"/>
      <c r="F731" s="1017"/>
      <c r="G731" s="1017"/>
      <c r="H731" s="1017"/>
      <c r="I731" s="1017"/>
      <c r="J731" s="1018"/>
      <c r="K731" s="1312" t="s">
        <v>2177</v>
      </c>
      <c r="L731" s="1313"/>
      <c r="M731" s="1312" t="s">
        <v>2978</v>
      </c>
      <c r="N731" s="1314"/>
      <c r="O731" s="1314"/>
      <c r="P731" s="1314"/>
      <c r="Q731" s="1314"/>
      <c r="R731" s="1314"/>
      <c r="S731" s="1314"/>
      <c r="T731" s="1313"/>
      <c r="U731" s="1309"/>
      <c r="V731" s="1311"/>
      <c r="W731" s="1311"/>
      <c r="X731" s="1311"/>
      <c r="Y731" s="1310"/>
      <c r="Z731" s="1306">
        <v>1</v>
      </c>
      <c r="AA731" s="1307"/>
      <c r="AB731" s="1308"/>
      <c r="AC731" s="1309">
        <v>85000</v>
      </c>
      <c r="AD731" s="1310"/>
      <c r="AE731" s="923">
        <v>1</v>
      </c>
      <c r="AF731" s="1309">
        <v>85000</v>
      </c>
      <c r="AG731" s="1311"/>
      <c r="AH731" s="1311"/>
      <c r="AI731" s="1310"/>
    </row>
    <row r="732" spans="1:35" ht="14.25" customHeight="1">
      <c r="A732" s="429"/>
      <c r="B732" s="928">
        <v>724</v>
      </c>
      <c r="C732" s="1019" t="s">
        <v>2166</v>
      </c>
      <c r="D732" s="1017"/>
      <c r="E732" s="1017"/>
      <c r="F732" s="1017"/>
      <c r="G732" s="1017"/>
      <c r="H732" s="1017"/>
      <c r="I732" s="1017"/>
      <c r="J732" s="1018"/>
      <c r="K732" s="1312" t="s">
        <v>2164</v>
      </c>
      <c r="L732" s="1313"/>
      <c r="M732" s="1312" t="s">
        <v>2979</v>
      </c>
      <c r="N732" s="1314"/>
      <c r="O732" s="1314"/>
      <c r="P732" s="1314"/>
      <c r="Q732" s="1314"/>
      <c r="R732" s="1314"/>
      <c r="S732" s="1314"/>
      <c r="T732" s="1313"/>
      <c r="U732" s="1309"/>
      <c r="V732" s="1311"/>
      <c r="W732" s="1311"/>
      <c r="X732" s="1311"/>
      <c r="Y732" s="1310"/>
      <c r="Z732" s="1306">
        <v>1</v>
      </c>
      <c r="AA732" s="1307"/>
      <c r="AB732" s="1308"/>
      <c r="AC732" s="1309">
        <v>18500</v>
      </c>
      <c r="AD732" s="1310"/>
      <c r="AE732" s="923">
        <v>1</v>
      </c>
      <c r="AF732" s="1309">
        <v>18500</v>
      </c>
      <c r="AG732" s="1311"/>
      <c r="AH732" s="1311"/>
      <c r="AI732" s="1310"/>
    </row>
    <row r="733" spans="1:35" ht="14.25" customHeight="1">
      <c r="A733" s="429"/>
      <c r="B733" s="928">
        <v>725</v>
      </c>
      <c r="C733" s="1019" t="s">
        <v>2168</v>
      </c>
      <c r="D733" s="1017"/>
      <c r="E733" s="1017"/>
      <c r="F733" s="1017"/>
      <c r="G733" s="1017"/>
      <c r="H733" s="1017"/>
      <c r="I733" s="1017"/>
      <c r="J733" s="1018"/>
      <c r="K733" s="1312" t="s">
        <v>2164</v>
      </c>
      <c r="L733" s="1313"/>
      <c r="M733" s="1312" t="s">
        <v>2980</v>
      </c>
      <c r="N733" s="1314"/>
      <c r="O733" s="1314"/>
      <c r="P733" s="1314"/>
      <c r="Q733" s="1314"/>
      <c r="R733" s="1314"/>
      <c r="S733" s="1314"/>
      <c r="T733" s="1313"/>
      <c r="U733" s="1309"/>
      <c r="V733" s="1311"/>
      <c r="W733" s="1311"/>
      <c r="X733" s="1311"/>
      <c r="Y733" s="1310"/>
      <c r="Z733" s="1306">
        <v>1</v>
      </c>
      <c r="AA733" s="1307"/>
      <c r="AB733" s="1308"/>
      <c r="AC733" s="1309">
        <v>8488</v>
      </c>
      <c r="AD733" s="1310"/>
      <c r="AE733" s="923">
        <v>1</v>
      </c>
      <c r="AF733" s="1309">
        <v>8488</v>
      </c>
      <c r="AG733" s="1311"/>
      <c r="AH733" s="1311"/>
      <c r="AI733" s="1310"/>
    </row>
    <row r="734" spans="1:35" ht="14.25" customHeight="1">
      <c r="A734" s="429"/>
      <c r="B734" s="928">
        <v>726</v>
      </c>
      <c r="C734" s="1019" t="s">
        <v>2168</v>
      </c>
      <c r="D734" s="1017"/>
      <c r="E734" s="1017"/>
      <c r="F734" s="1017"/>
      <c r="G734" s="1017"/>
      <c r="H734" s="1017"/>
      <c r="I734" s="1017"/>
      <c r="J734" s="1018"/>
      <c r="K734" s="1312" t="s">
        <v>2164</v>
      </c>
      <c r="L734" s="1313"/>
      <c r="M734" s="1312" t="s">
        <v>2981</v>
      </c>
      <c r="N734" s="1314"/>
      <c r="O734" s="1314"/>
      <c r="P734" s="1314"/>
      <c r="Q734" s="1314"/>
      <c r="R734" s="1314"/>
      <c r="S734" s="1314"/>
      <c r="T734" s="1313"/>
      <c r="U734" s="1309"/>
      <c r="V734" s="1311"/>
      <c r="W734" s="1311"/>
      <c r="X734" s="1311"/>
      <c r="Y734" s="1310"/>
      <c r="Z734" s="1306">
        <v>1</v>
      </c>
      <c r="AA734" s="1307"/>
      <c r="AB734" s="1308"/>
      <c r="AC734" s="1309">
        <v>8488</v>
      </c>
      <c r="AD734" s="1310"/>
      <c r="AE734" s="923">
        <v>1</v>
      </c>
      <c r="AF734" s="1309">
        <v>8488</v>
      </c>
      <c r="AG734" s="1311"/>
      <c r="AH734" s="1311"/>
      <c r="AI734" s="1310"/>
    </row>
    <row r="735" spans="1:35" ht="15" customHeight="1">
      <c r="A735" s="429"/>
      <c r="B735" s="928">
        <v>727</v>
      </c>
      <c r="C735" s="1019" t="s">
        <v>2955</v>
      </c>
      <c r="D735" s="1017"/>
      <c r="E735" s="1017"/>
      <c r="F735" s="1017"/>
      <c r="G735" s="1017"/>
      <c r="H735" s="1017"/>
      <c r="I735" s="1017"/>
      <c r="J735" s="1018"/>
      <c r="K735" s="1312" t="s">
        <v>2164</v>
      </c>
      <c r="L735" s="1313"/>
      <c r="M735" s="1312" t="s">
        <v>2982</v>
      </c>
      <c r="N735" s="1314"/>
      <c r="O735" s="1314"/>
      <c r="P735" s="1314"/>
      <c r="Q735" s="1314"/>
      <c r="R735" s="1314"/>
      <c r="S735" s="1314"/>
      <c r="T735" s="1313"/>
      <c r="U735" s="1309"/>
      <c r="V735" s="1311"/>
      <c r="W735" s="1311"/>
      <c r="X735" s="1311"/>
      <c r="Y735" s="1310"/>
      <c r="Z735" s="1306">
        <v>1</v>
      </c>
      <c r="AA735" s="1307"/>
      <c r="AB735" s="1308"/>
      <c r="AC735" s="1309">
        <v>28000</v>
      </c>
      <c r="AD735" s="1310"/>
      <c r="AE735" s="923">
        <v>1</v>
      </c>
      <c r="AF735" s="1309">
        <v>28000</v>
      </c>
      <c r="AG735" s="1311"/>
      <c r="AH735" s="1311"/>
      <c r="AI735" s="1310"/>
    </row>
    <row r="736" spans="1:35" ht="14.25" customHeight="1">
      <c r="A736" s="429"/>
      <c r="B736" s="928">
        <v>728</v>
      </c>
      <c r="C736" s="1019" t="s">
        <v>2957</v>
      </c>
      <c r="D736" s="1017"/>
      <c r="E736" s="1017"/>
      <c r="F736" s="1017"/>
      <c r="G736" s="1017"/>
      <c r="H736" s="1017"/>
      <c r="I736" s="1017"/>
      <c r="J736" s="1018"/>
      <c r="K736" s="1312" t="s">
        <v>2164</v>
      </c>
      <c r="L736" s="1313"/>
      <c r="M736" s="1312" t="s">
        <v>2983</v>
      </c>
      <c r="N736" s="1314"/>
      <c r="O736" s="1314"/>
      <c r="P736" s="1314"/>
      <c r="Q736" s="1314"/>
      <c r="R736" s="1314"/>
      <c r="S736" s="1314"/>
      <c r="T736" s="1313"/>
      <c r="U736" s="1309"/>
      <c r="V736" s="1311"/>
      <c r="W736" s="1311"/>
      <c r="X736" s="1311"/>
      <c r="Y736" s="1310"/>
      <c r="Z736" s="1306">
        <v>1</v>
      </c>
      <c r="AA736" s="1307"/>
      <c r="AB736" s="1308"/>
      <c r="AC736" s="1309">
        <v>40400</v>
      </c>
      <c r="AD736" s="1310"/>
      <c r="AE736" s="923">
        <v>1</v>
      </c>
      <c r="AF736" s="1309">
        <v>40400</v>
      </c>
      <c r="AG736" s="1311"/>
      <c r="AH736" s="1311"/>
      <c r="AI736" s="1310"/>
    </row>
    <row r="737" spans="1:35" ht="14.25" customHeight="1">
      <c r="A737" s="429"/>
      <c r="B737" s="928">
        <v>729</v>
      </c>
      <c r="C737" s="1019" t="s">
        <v>2957</v>
      </c>
      <c r="D737" s="1017"/>
      <c r="E737" s="1017"/>
      <c r="F737" s="1017"/>
      <c r="G737" s="1017"/>
      <c r="H737" s="1017"/>
      <c r="I737" s="1017"/>
      <c r="J737" s="1018"/>
      <c r="K737" s="1312" t="s">
        <v>2164</v>
      </c>
      <c r="L737" s="1313"/>
      <c r="M737" s="1312" t="s">
        <v>2984</v>
      </c>
      <c r="N737" s="1314"/>
      <c r="O737" s="1314"/>
      <c r="P737" s="1314"/>
      <c r="Q737" s="1314"/>
      <c r="R737" s="1314"/>
      <c r="S737" s="1314"/>
      <c r="T737" s="1313"/>
      <c r="U737" s="1309"/>
      <c r="V737" s="1311"/>
      <c r="W737" s="1311"/>
      <c r="X737" s="1311"/>
      <c r="Y737" s="1310"/>
      <c r="Z737" s="1306">
        <v>1</v>
      </c>
      <c r="AA737" s="1307"/>
      <c r="AB737" s="1308"/>
      <c r="AC737" s="1309">
        <v>40400</v>
      </c>
      <c r="AD737" s="1310"/>
      <c r="AE737" s="923">
        <v>1</v>
      </c>
      <c r="AF737" s="1309">
        <v>40400</v>
      </c>
      <c r="AG737" s="1311"/>
      <c r="AH737" s="1311"/>
      <c r="AI737" s="1310"/>
    </row>
    <row r="738" spans="1:35" ht="14.25" customHeight="1">
      <c r="A738" s="429"/>
      <c r="B738" s="928">
        <v>730</v>
      </c>
      <c r="C738" s="1019" t="s">
        <v>2957</v>
      </c>
      <c r="D738" s="1017"/>
      <c r="E738" s="1017"/>
      <c r="F738" s="1017"/>
      <c r="G738" s="1017"/>
      <c r="H738" s="1017"/>
      <c r="I738" s="1017"/>
      <c r="J738" s="1018"/>
      <c r="K738" s="1312" t="s">
        <v>2164</v>
      </c>
      <c r="L738" s="1313"/>
      <c r="M738" s="1312" t="s">
        <v>2985</v>
      </c>
      <c r="N738" s="1314"/>
      <c r="O738" s="1314"/>
      <c r="P738" s="1314"/>
      <c r="Q738" s="1314"/>
      <c r="R738" s="1314"/>
      <c r="S738" s="1314"/>
      <c r="T738" s="1313"/>
      <c r="U738" s="1309"/>
      <c r="V738" s="1311"/>
      <c r="W738" s="1311"/>
      <c r="X738" s="1311"/>
      <c r="Y738" s="1310"/>
      <c r="Z738" s="1306">
        <v>1</v>
      </c>
      <c r="AA738" s="1307"/>
      <c r="AB738" s="1308"/>
      <c r="AC738" s="1309">
        <v>40400</v>
      </c>
      <c r="AD738" s="1310"/>
      <c r="AE738" s="923">
        <v>1</v>
      </c>
      <c r="AF738" s="1309">
        <v>40400</v>
      </c>
      <c r="AG738" s="1311"/>
      <c r="AH738" s="1311"/>
      <c r="AI738" s="1310"/>
    </row>
    <row r="739" spans="1:35" ht="14.25" customHeight="1">
      <c r="A739" s="429"/>
      <c r="B739" s="928">
        <v>731</v>
      </c>
      <c r="C739" s="1019" t="s">
        <v>2957</v>
      </c>
      <c r="D739" s="1017"/>
      <c r="E739" s="1017"/>
      <c r="F739" s="1017"/>
      <c r="G739" s="1017"/>
      <c r="H739" s="1017"/>
      <c r="I739" s="1017"/>
      <c r="J739" s="1018"/>
      <c r="K739" s="1312" t="s">
        <v>2164</v>
      </c>
      <c r="L739" s="1313"/>
      <c r="M739" s="1312" t="s">
        <v>2986</v>
      </c>
      <c r="N739" s="1314"/>
      <c r="O739" s="1314"/>
      <c r="P739" s="1314"/>
      <c r="Q739" s="1314"/>
      <c r="R739" s="1314"/>
      <c r="S739" s="1314"/>
      <c r="T739" s="1313"/>
      <c r="U739" s="1309"/>
      <c r="V739" s="1311"/>
      <c r="W739" s="1311"/>
      <c r="X739" s="1311"/>
      <c r="Y739" s="1310"/>
      <c r="Z739" s="1306">
        <v>1</v>
      </c>
      <c r="AA739" s="1307"/>
      <c r="AB739" s="1308"/>
      <c r="AC739" s="1309">
        <v>40400</v>
      </c>
      <c r="AD739" s="1310"/>
      <c r="AE739" s="923">
        <v>1</v>
      </c>
      <c r="AF739" s="1309">
        <v>40400</v>
      </c>
      <c r="AG739" s="1311"/>
      <c r="AH739" s="1311"/>
      <c r="AI739" s="1310"/>
    </row>
    <row r="740" spans="1:35" ht="14.25" customHeight="1">
      <c r="A740" s="429"/>
      <c r="B740" s="928">
        <v>732</v>
      </c>
      <c r="C740" s="1019" t="s">
        <v>2957</v>
      </c>
      <c r="D740" s="1017"/>
      <c r="E740" s="1017"/>
      <c r="F740" s="1017"/>
      <c r="G740" s="1017"/>
      <c r="H740" s="1017"/>
      <c r="I740" s="1017"/>
      <c r="J740" s="1018"/>
      <c r="K740" s="1312" t="s">
        <v>2164</v>
      </c>
      <c r="L740" s="1313"/>
      <c r="M740" s="1312" t="s">
        <v>2987</v>
      </c>
      <c r="N740" s="1314"/>
      <c r="O740" s="1314"/>
      <c r="P740" s="1314"/>
      <c r="Q740" s="1314"/>
      <c r="R740" s="1314"/>
      <c r="S740" s="1314"/>
      <c r="T740" s="1313"/>
      <c r="U740" s="1309"/>
      <c r="V740" s="1311"/>
      <c r="W740" s="1311"/>
      <c r="X740" s="1311"/>
      <c r="Y740" s="1310"/>
      <c r="Z740" s="1306">
        <v>1</v>
      </c>
      <c r="AA740" s="1307"/>
      <c r="AB740" s="1308"/>
      <c r="AC740" s="1309">
        <v>40400</v>
      </c>
      <c r="AD740" s="1310"/>
      <c r="AE740" s="923">
        <v>1</v>
      </c>
      <c r="AF740" s="1309">
        <v>40400</v>
      </c>
      <c r="AG740" s="1311"/>
      <c r="AH740" s="1311"/>
      <c r="AI740" s="1310"/>
    </row>
    <row r="741" spans="1:35" ht="14.25" customHeight="1">
      <c r="A741" s="429"/>
      <c r="B741" s="928">
        <v>733</v>
      </c>
      <c r="C741" s="1019" t="s">
        <v>2957</v>
      </c>
      <c r="D741" s="1017"/>
      <c r="E741" s="1017"/>
      <c r="F741" s="1017"/>
      <c r="G741" s="1017"/>
      <c r="H741" s="1017"/>
      <c r="I741" s="1017"/>
      <c r="J741" s="1018"/>
      <c r="K741" s="1312" t="s">
        <v>2164</v>
      </c>
      <c r="L741" s="1313"/>
      <c r="M741" s="1312" t="s">
        <v>2988</v>
      </c>
      <c r="N741" s="1314"/>
      <c r="O741" s="1314"/>
      <c r="P741" s="1314"/>
      <c r="Q741" s="1314"/>
      <c r="R741" s="1314"/>
      <c r="S741" s="1314"/>
      <c r="T741" s="1313"/>
      <c r="U741" s="1309"/>
      <c r="V741" s="1311"/>
      <c r="W741" s="1311"/>
      <c r="X741" s="1311"/>
      <c r="Y741" s="1310"/>
      <c r="Z741" s="1306">
        <v>1</v>
      </c>
      <c r="AA741" s="1307"/>
      <c r="AB741" s="1308"/>
      <c r="AC741" s="1309">
        <v>40400</v>
      </c>
      <c r="AD741" s="1310"/>
      <c r="AE741" s="923">
        <v>1</v>
      </c>
      <c r="AF741" s="1309">
        <v>40400</v>
      </c>
      <c r="AG741" s="1311"/>
      <c r="AH741" s="1311"/>
      <c r="AI741" s="1310"/>
    </row>
    <row r="742" spans="1:35" ht="14.25" customHeight="1">
      <c r="A742" s="429"/>
      <c r="B742" s="928">
        <v>734</v>
      </c>
      <c r="C742" s="1019" t="s">
        <v>2989</v>
      </c>
      <c r="D742" s="1017"/>
      <c r="E742" s="1017"/>
      <c r="F742" s="1017"/>
      <c r="G742" s="1017"/>
      <c r="H742" s="1017"/>
      <c r="I742" s="1017"/>
      <c r="J742" s="1018"/>
      <c r="K742" s="1312" t="s">
        <v>2164</v>
      </c>
      <c r="L742" s="1313"/>
      <c r="M742" s="1312" t="s">
        <v>2990</v>
      </c>
      <c r="N742" s="1314"/>
      <c r="O742" s="1314"/>
      <c r="P742" s="1314"/>
      <c r="Q742" s="1314"/>
      <c r="R742" s="1314"/>
      <c r="S742" s="1314"/>
      <c r="T742" s="1313"/>
      <c r="U742" s="1309"/>
      <c r="V742" s="1311"/>
      <c r="W742" s="1311"/>
      <c r="X742" s="1311"/>
      <c r="Y742" s="1310"/>
      <c r="Z742" s="1306">
        <v>1</v>
      </c>
      <c r="AA742" s="1307"/>
      <c r="AB742" s="1308"/>
      <c r="AC742" s="1309">
        <v>10781</v>
      </c>
      <c r="AD742" s="1310"/>
      <c r="AE742" s="923">
        <v>1</v>
      </c>
      <c r="AF742" s="1309">
        <v>10781</v>
      </c>
      <c r="AG742" s="1311"/>
      <c r="AH742" s="1311"/>
      <c r="AI742" s="1310"/>
    </row>
    <row r="743" spans="1:35" ht="14.25" customHeight="1">
      <c r="A743" s="430"/>
      <c r="B743" s="928">
        <v>735</v>
      </c>
      <c r="C743" s="1019" t="s">
        <v>2989</v>
      </c>
      <c r="D743" s="1017"/>
      <c r="E743" s="1017"/>
      <c r="F743" s="1017"/>
      <c r="G743" s="1017"/>
      <c r="H743" s="1017"/>
      <c r="I743" s="1017"/>
      <c r="J743" s="1018"/>
      <c r="K743" s="1312" t="s">
        <v>2164</v>
      </c>
      <c r="L743" s="1313"/>
      <c r="M743" s="1312" t="s">
        <v>2991</v>
      </c>
      <c r="N743" s="1314"/>
      <c r="O743" s="1314"/>
      <c r="P743" s="1314"/>
      <c r="Q743" s="1314"/>
      <c r="R743" s="1314"/>
      <c r="S743" s="1314"/>
      <c r="T743" s="1313"/>
      <c r="U743" s="1309"/>
      <c r="V743" s="1311"/>
      <c r="W743" s="1311"/>
      <c r="X743" s="1311"/>
      <c r="Y743" s="1310"/>
      <c r="Z743" s="1306">
        <v>1</v>
      </c>
      <c r="AA743" s="1307"/>
      <c r="AB743" s="1308"/>
      <c r="AC743" s="1309">
        <v>10781</v>
      </c>
      <c r="AD743" s="1310"/>
      <c r="AE743" s="923">
        <v>1</v>
      </c>
      <c r="AF743" s="1309">
        <v>10781</v>
      </c>
      <c r="AG743" s="1311"/>
      <c r="AH743" s="1311"/>
      <c r="AI743" s="1310"/>
    </row>
    <row r="744" spans="1:35" ht="14.25" customHeight="1">
      <c r="A744" s="429"/>
      <c r="B744" s="928">
        <v>736</v>
      </c>
      <c r="C744" s="1019" t="s">
        <v>2989</v>
      </c>
      <c r="D744" s="1017"/>
      <c r="E744" s="1017"/>
      <c r="F744" s="1017"/>
      <c r="G744" s="1017"/>
      <c r="H744" s="1017"/>
      <c r="I744" s="1017"/>
      <c r="J744" s="1018"/>
      <c r="K744" s="1312" t="s">
        <v>2164</v>
      </c>
      <c r="L744" s="1313"/>
      <c r="M744" s="1312" t="s">
        <v>2992</v>
      </c>
      <c r="N744" s="1314"/>
      <c r="O744" s="1314"/>
      <c r="P744" s="1314"/>
      <c r="Q744" s="1314"/>
      <c r="R744" s="1314"/>
      <c r="S744" s="1314"/>
      <c r="T744" s="1313"/>
      <c r="U744" s="1309"/>
      <c r="V744" s="1311"/>
      <c r="W744" s="1311"/>
      <c r="X744" s="1311"/>
      <c r="Y744" s="1310"/>
      <c r="Z744" s="1306">
        <v>1</v>
      </c>
      <c r="AA744" s="1307"/>
      <c r="AB744" s="1308"/>
      <c r="AC744" s="1309">
        <v>10781</v>
      </c>
      <c r="AD744" s="1310"/>
      <c r="AE744" s="923">
        <v>1</v>
      </c>
      <c r="AF744" s="1309">
        <v>10781</v>
      </c>
      <c r="AG744" s="1311"/>
      <c r="AH744" s="1311"/>
      <c r="AI744" s="1310"/>
    </row>
    <row r="745" spans="1:35" ht="15" customHeight="1">
      <c r="A745" s="429"/>
      <c r="B745" s="928">
        <v>737</v>
      </c>
      <c r="C745" s="1019" t="s">
        <v>2989</v>
      </c>
      <c r="D745" s="1017"/>
      <c r="E745" s="1017"/>
      <c r="F745" s="1017"/>
      <c r="G745" s="1017"/>
      <c r="H745" s="1017"/>
      <c r="I745" s="1017"/>
      <c r="J745" s="1018"/>
      <c r="K745" s="1312" t="s">
        <v>2164</v>
      </c>
      <c r="L745" s="1313"/>
      <c r="M745" s="1312" t="s">
        <v>2993</v>
      </c>
      <c r="N745" s="1314"/>
      <c r="O745" s="1314"/>
      <c r="P745" s="1314"/>
      <c r="Q745" s="1314"/>
      <c r="R745" s="1314"/>
      <c r="S745" s="1314"/>
      <c r="T745" s="1313"/>
      <c r="U745" s="1309"/>
      <c r="V745" s="1311"/>
      <c r="W745" s="1311"/>
      <c r="X745" s="1311"/>
      <c r="Y745" s="1310"/>
      <c r="Z745" s="1306">
        <v>1</v>
      </c>
      <c r="AA745" s="1307"/>
      <c r="AB745" s="1308"/>
      <c r="AC745" s="1309">
        <v>10781</v>
      </c>
      <c r="AD745" s="1310"/>
      <c r="AE745" s="923">
        <v>1</v>
      </c>
      <c r="AF745" s="1309">
        <v>10781</v>
      </c>
      <c r="AG745" s="1311"/>
      <c r="AH745" s="1311"/>
      <c r="AI745" s="1310"/>
    </row>
    <row r="746" spans="1:35" ht="14.25" customHeight="1">
      <c r="A746" s="429"/>
      <c r="B746" s="928">
        <v>738</v>
      </c>
      <c r="C746" s="1019" t="s">
        <v>2989</v>
      </c>
      <c r="D746" s="1017"/>
      <c r="E746" s="1017"/>
      <c r="F746" s="1017"/>
      <c r="G746" s="1017"/>
      <c r="H746" s="1017"/>
      <c r="I746" s="1017"/>
      <c r="J746" s="1018"/>
      <c r="K746" s="1312" t="s">
        <v>2164</v>
      </c>
      <c r="L746" s="1313"/>
      <c r="M746" s="1312" t="s">
        <v>2994</v>
      </c>
      <c r="N746" s="1314"/>
      <c r="O746" s="1314"/>
      <c r="P746" s="1314"/>
      <c r="Q746" s="1314"/>
      <c r="R746" s="1314"/>
      <c r="S746" s="1314"/>
      <c r="T746" s="1313"/>
      <c r="U746" s="1309"/>
      <c r="V746" s="1311"/>
      <c r="W746" s="1311"/>
      <c r="X746" s="1311"/>
      <c r="Y746" s="1310"/>
      <c r="Z746" s="1306">
        <v>1</v>
      </c>
      <c r="AA746" s="1307"/>
      <c r="AB746" s="1308"/>
      <c r="AC746" s="1309">
        <v>10781</v>
      </c>
      <c r="AD746" s="1310"/>
      <c r="AE746" s="923">
        <v>1</v>
      </c>
      <c r="AF746" s="1309">
        <v>10781</v>
      </c>
      <c r="AG746" s="1311"/>
      <c r="AH746" s="1311"/>
      <c r="AI746" s="1310"/>
    </row>
    <row r="747" spans="1:35" ht="14.25" customHeight="1">
      <c r="A747" s="429"/>
      <c r="B747" s="928">
        <v>739</v>
      </c>
      <c r="C747" s="1019" t="s">
        <v>2989</v>
      </c>
      <c r="D747" s="1017"/>
      <c r="E747" s="1017"/>
      <c r="F747" s="1017"/>
      <c r="G747" s="1017"/>
      <c r="H747" s="1017"/>
      <c r="I747" s="1017"/>
      <c r="J747" s="1018"/>
      <c r="K747" s="1312" t="s">
        <v>2164</v>
      </c>
      <c r="L747" s="1313"/>
      <c r="M747" s="1312" t="s">
        <v>2995</v>
      </c>
      <c r="N747" s="1314"/>
      <c r="O747" s="1314"/>
      <c r="P747" s="1314"/>
      <c r="Q747" s="1314"/>
      <c r="R747" s="1314"/>
      <c r="S747" s="1314"/>
      <c r="T747" s="1313"/>
      <c r="U747" s="1309"/>
      <c r="V747" s="1311"/>
      <c r="W747" s="1311"/>
      <c r="X747" s="1311"/>
      <c r="Y747" s="1310"/>
      <c r="Z747" s="1306">
        <v>1</v>
      </c>
      <c r="AA747" s="1307"/>
      <c r="AB747" s="1308"/>
      <c r="AC747" s="1309">
        <v>10781</v>
      </c>
      <c r="AD747" s="1310"/>
      <c r="AE747" s="923">
        <v>1</v>
      </c>
      <c r="AF747" s="1309">
        <v>10781</v>
      </c>
      <c r="AG747" s="1311"/>
      <c r="AH747" s="1311"/>
      <c r="AI747" s="1310"/>
    </row>
    <row r="748" spans="1:35" ht="14.25" customHeight="1">
      <c r="A748" s="429"/>
      <c r="B748" s="928">
        <v>740</v>
      </c>
      <c r="C748" s="1019" t="s">
        <v>2989</v>
      </c>
      <c r="D748" s="1017"/>
      <c r="E748" s="1017"/>
      <c r="F748" s="1017"/>
      <c r="G748" s="1017"/>
      <c r="H748" s="1017"/>
      <c r="I748" s="1017"/>
      <c r="J748" s="1018"/>
      <c r="K748" s="1312" t="s">
        <v>2164</v>
      </c>
      <c r="L748" s="1313"/>
      <c r="M748" s="1312" t="s">
        <v>2996</v>
      </c>
      <c r="N748" s="1314"/>
      <c r="O748" s="1314"/>
      <c r="P748" s="1314"/>
      <c r="Q748" s="1314"/>
      <c r="R748" s="1314"/>
      <c r="S748" s="1314"/>
      <c r="T748" s="1313"/>
      <c r="U748" s="1309"/>
      <c r="V748" s="1311"/>
      <c r="W748" s="1311"/>
      <c r="X748" s="1311"/>
      <c r="Y748" s="1310"/>
      <c r="Z748" s="1306">
        <v>1</v>
      </c>
      <c r="AA748" s="1307"/>
      <c r="AB748" s="1308"/>
      <c r="AC748" s="1309">
        <v>10781</v>
      </c>
      <c r="AD748" s="1310"/>
      <c r="AE748" s="923">
        <v>1</v>
      </c>
      <c r="AF748" s="1309">
        <v>10781</v>
      </c>
      <c r="AG748" s="1311"/>
      <c r="AH748" s="1311"/>
      <c r="AI748" s="1310"/>
    </row>
    <row r="749" spans="1:35" ht="14.25" customHeight="1">
      <c r="A749" s="429"/>
      <c r="B749" s="928">
        <v>741</v>
      </c>
      <c r="C749" s="1019" t="s">
        <v>2525</v>
      </c>
      <c r="D749" s="1017"/>
      <c r="E749" s="1017"/>
      <c r="F749" s="1017"/>
      <c r="G749" s="1017"/>
      <c r="H749" s="1017"/>
      <c r="I749" s="1017"/>
      <c r="J749" s="1018"/>
      <c r="K749" s="1312" t="s">
        <v>2164</v>
      </c>
      <c r="L749" s="1313"/>
      <c r="M749" s="1312" t="s">
        <v>2997</v>
      </c>
      <c r="N749" s="1314"/>
      <c r="O749" s="1314"/>
      <c r="P749" s="1314"/>
      <c r="Q749" s="1314"/>
      <c r="R749" s="1314"/>
      <c r="S749" s="1314"/>
      <c r="T749" s="1313"/>
      <c r="U749" s="1309"/>
      <c r="V749" s="1311"/>
      <c r="W749" s="1311"/>
      <c r="X749" s="1311"/>
      <c r="Y749" s="1310"/>
      <c r="Z749" s="1306">
        <v>1</v>
      </c>
      <c r="AA749" s="1307"/>
      <c r="AB749" s="1308"/>
      <c r="AC749" s="1309">
        <v>29500</v>
      </c>
      <c r="AD749" s="1310"/>
      <c r="AE749" s="923">
        <v>1</v>
      </c>
      <c r="AF749" s="1309">
        <v>29500</v>
      </c>
      <c r="AG749" s="1311"/>
      <c r="AH749" s="1311"/>
      <c r="AI749" s="1310"/>
    </row>
    <row r="750" spans="1:35" ht="14.25" customHeight="1">
      <c r="A750" s="429"/>
      <c r="B750" s="928">
        <v>742</v>
      </c>
      <c r="C750" s="1019" t="s">
        <v>2525</v>
      </c>
      <c r="D750" s="1017"/>
      <c r="E750" s="1017"/>
      <c r="F750" s="1017"/>
      <c r="G750" s="1017"/>
      <c r="H750" s="1017"/>
      <c r="I750" s="1017"/>
      <c r="J750" s="1018"/>
      <c r="K750" s="1312" t="s">
        <v>2164</v>
      </c>
      <c r="L750" s="1313"/>
      <c r="M750" s="1312" t="s">
        <v>2998</v>
      </c>
      <c r="N750" s="1314"/>
      <c r="O750" s="1314"/>
      <c r="P750" s="1314"/>
      <c r="Q750" s="1314"/>
      <c r="R750" s="1314"/>
      <c r="S750" s="1314"/>
      <c r="T750" s="1313"/>
      <c r="U750" s="1309"/>
      <c r="V750" s="1311"/>
      <c r="W750" s="1311"/>
      <c r="X750" s="1311"/>
      <c r="Y750" s="1310"/>
      <c r="Z750" s="1306">
        <v>1</v>
      </c>
      <c r="AA750" s="1307"/>
      <c r="AB750" s="1308"/>
      <c r="AC750" s="1309">
        <v>29500</v>
      </c>
      <c r="AD750" s="1310"/>
      <c r="AE750" s="923">
        <v>1</v>
      </c>
      <c r="AF750" s="1309">
        <v>29500</v>
      </c>
      <c r="AG750" s="1311"/>
      <c r="AH750" s="1311"/>
      <c r="AI750" s="1310"/>
    </row>
    <row r="751" spans="1:35" ht="14.25" customHeight="1">
      <c r="A751" s="429"/>
      <c r="B751" s="928">
        <v>743</v>
      </c>
      <c r="C751" s="1019" t="s">
        <v>2999</v>
      </c>
      <c r="D751" s="1017"/>
      <c r="E751" s="1017"/>
      <c r="F751" s="1017"/>
      <c r="G751" s="1017"/>
      <c r="H751" s="1017"/>
      <c r="I751" s="1017"/>
      <c r="J751" s="1018"/>
      <c r="K751" s="1312" t="s">
        <v>2164</v>
      </c>
      <c r="L751" s="1313"/>
      <c r="M751" s="1312" t="s">
        <v>3000</v>
      </c>
      <c r="N751" s="1314"/>
      <c r="O751" s="1314"/>
      <c r="P751" s="1314"/>
      <c r="Q751" s="1314"/>
      <c r="R751" s="1314"/>
      <c r="S751" s="1314"/>
      <c r="T751" s="1313"/>
      <c r="U751" s="1309"/>
      <c r="V751" s="1311"/>
      <c r="W751" s="1311"/>
      <c r="X751" s="1311"/>
      <c r="Y751" s="1310"/>
      <c r="Z751" s="1306">
        <v>1</v>
      </c>
      <c r="AA751" s="1307"/>
      <c r="AB751" s="1308"/>
      <c r="AC751" s="1309">
        <v>32100</v>
      </c>
      <c r="AD751" s="1310"/>
      <c r="AE751" s="923">
        <v>1</v>
      </c>
      <c r="AF751" s="1309">
        <v>32100</v>
      </c>
      <c r="AG751" s="1311"/>
      <c r="AH751" s="1311"/>
      <c r="AI751" s="1310"/>
    </row>
    <row r="752" spans="1:35" ht="14.25" customHeight="1">
      <c r="A752" s="429"/>
      <c r="B752" s="928">
        <v>744</v>
      </c>
      <c r="C752" s="1019" t="s">
        <v>2999</v>
      </c>
      <c r="D752" s="1017"/>
      <c r="E752" s="1017"/>
      <c r="F752" s="1017"/>
      <c r="G752" s="1017"/>
      <c r="H752" s="1017"/>
      <c r="I752" s="1017"/>
      <c r="J752" s="1018"/>
      <c r="K752" s="1312" t="s">
        <v>2164</v>
      </c>
      <c r="L752" s="1313"/>
      <c r="M752" s="1312" t="s">
        <v>3001</v>
      </c>
      <c r="N752" s="1314"/>
      <c r="O752" s="1314"/>
      <c r="P752" s="1314"/>
      <c r="Q752" s="1314"/>
      <c r="R752" s="1314"/>
      <c r="S752" s="1314"/>
      <c r="T752" s="1313"/>
      <c r="U752" s="1309"/>
      <c r="V752" s="1311"/>
      <c r="W752" s="1311"/>
      <c r="X752" s="1311"/>
      <c r="Y752" s="1310"/>
      <c r="Z752" s="1306">
        <v>1</v>
      </c>
      <c r="AA752" s="1307"/>
      <c r="AB752" s="1308"/>
      <c r="AC752" s="1309">
        <v>32100</v>
      </c>
      <c r="AD752" s="1310"/>
      <c r="AE752" s="923">
        <v>1</v>
      </c>
      <c r="AF752" s="1309">
        <v>32100</v>
      </c>
      <c r="AG752" s="1311"/>
      <c r="AH752" s="1311"/>
      <c r="AI752" s="1310"/>
    </row>
    <row r="753" spans="1:35" ht="14.25" customHeight="1">
      <c r="A753" s="429"/>
      <c r="B753" s="928">
        <v>745</v>
      </c>
      <c r="C753" s="1019" t="s">
        <v>2999</v>
      </c>
      <c r="D753" s="1017"/>
      <c r="E753" s="1017"/>
      <c r="F753" s="1017"/>
      <c r="G753" s="1017"/>
      <c r="H753" s="1017"/>
      <c r="I753" s="1017"/>
      <c r="J753" s="1018"/>
      <c r="K753" s="1312" t="s">
        <v>2164</v>
      </c>
      <c r="L753" s="1313"/>
      <c r="M753" s="1312" t="s">
        <v>3002</v>
      </c>
      <c r="N753" s="1314"/>
      <c r="O753" s="1314"/>
      <c r="P753" s="1314"/>
      <c r="Q753" s="1314"/>
      <c r="R753" s="1314"/>
      <c r="S753" s="1314"/>
      <c r="T753" s="1313"/>
      <c r="U753" s="1309"/>
      <c r="V753" s="1311"/>
      <c r="W753" s="1311"/>
      <c r="X753" s="1311"/>
      <c r="Y753" s="1310"/>
      <c r="Z753" s="1306">
        <v>1</v>
      </c>
      <c r="AA753" s="1307"/>
      <c r="AB753" s="1308"/>
      <c r="AC753" s="1309">
        <v>32100</v>
      </c>
      <c r="AD753" s="1310"/>
      <c r="AE753" s="923">
        <v>1</v>
      </c>
      <c r="AF753" s="1309">
        <v>32100</v>
      </c>
      <c r="AG753" s="1311"/>
      <c r="AH753" s="1311"/>
      <c r="AI753" s="1310"/>
    </row>
    <row r="754" spans="1:35" ht="14.25" customHeight="1">
      <c r="A754" s="429"/>
      <c r="B754" s="928">
        <v>746</v>
      </c>
      <c r="C754" s="1019" t="s">
        <v>2163</v>
      </c>
      <c r="D754" s="1017"/>
      <c r="E754" s="1017"/>
      <c r="F754" s="1017"/>
      <c r="G754" s="1017"/>
      <c r="H754" s="1017"/>
      <c r="I754" s="1017"/>
      <c r="J754" s="1018"/>
      <c r="K754" s="1312" t="s">
        <v>2164</v>
      </c>
      <c r="L754" s="1313"/>
      <c r="M754" s="1312" t="s">
        <v>2165</v>
      </c>
      <c r="N754" s="1314"/>
      <c r="O754" s="1314"/>
      <c r="P754" s="1314"/>
      <c r="Q754" s="1314"/>
      <c r="R754" s="1314"/>
      <c r="S754" s="1314"/>
      <c r="T754" s="1313"/>
      <c r="U754" s="1309"/>
      <c r="V754" s="1311"/>
      <c r="W754" s="1311"/>
      <c r="X754" s="1311"/>
      <c r="Y754" s="1310"/>
      <c r="Z754" s="1306">
        <v>1</v>
      </c>
      <c r="AA754" s="1307"/>
      <c r="AB754" s="1308"/>
      <c r="AC754" s="1309">
        <v>35500</v>
      </c>
      <c r="AD754" s="1310"/>
      <c r="AE754" s="923">
        <v>1</v>
      </c>
      <c r="AF754" s="1309">
        <v>35500</v>
      </c>
      <c r="AG754" s="1311"/>
      <c r="AH754" s="1311"/>
      <c r="AI754" s="1310"/>
    </row>
    <row r="755" spans="1:35" ht="14.25" customHeight="1">
      <c r="A755" s="429"/>
      <c r="B755" s="928">
        <v>747</v>
      </c>
      <c r="C755" s="1019" t="s">
        <v>2166</v>
      </c>
      <c r="D755" s="1017"/>
      <c r="E755" s="1017"/>
      <c r="F755" s="1017"/>
      <c r="G755" s="1017"/>
      <c r="H755" s="1017"/>
      <c r="I755" s="1017"/>
      <c r="J755" s="1018"/>
      <c r="K755" s="1312" t="s">
        <v>2164</v>
      </c>
      <c r="L755" s="1313"/>
      <c r="M755" s="1312" t="s">
        <v>2167</v>
      </c>
      <c r="N755" s="1314"/>
      <c r="O755" s="1314"/>
      <c r="P755" s="1314"/>
      <c r="Q755" s="1314"/>
      <c r="R755" s="1314"/>
      <c r="S755" s="1314"/>
      <c r="T755" s="1313"/>
      <c r="U755" s="1309"/>
      <c r="V755" s="1311"/>
      <c r="W755" s="1311"/>
      <c r="X755" s="1311"/>
      <c r="Y755" s="1310"/>
      <c r="Z755" s="1306">
        <v>1</v>
      </c>
      <c r="AA755" s="1307"/>
      <c r="AB755" s="1308"/>
      <c r="AC755" s="1309">
        <v>18500</v>
      </c>
      <c r="AD755" s="1310"/>
      <c r="AE755" s="923">
        <v>1</v>
      </c>
      <c r="AF755" s="1309">
        <v>18500</v>
      </c>
      <c r="AG755" s="1311"/>
      <c r="AH755" s="1311"/>
      <c r="AI755" s="1310"/>
    </row>
    <row r="756" spans="1:35" ht="14.25" customHeight="1">
      <c r="A756" s="429"/>
      <c r="B756" s="929">
        <v>748</v>
      </c>
      <c r="C756" s="1019" t="s">
        <v>2168</v>
      </c>
      <c r="D756" s="1017"/>
      <c r="E756" s="1017"/>
      <c r="F756" s="1017"/>
      <c r="G756" s="1017"/>
      <c r="H756" s="1017"/>
      <c r="I756" s="1017"/>
      <c r="J756" s="1018"/>
      <c r="K756" s="1312" t="s">
        <v>2164</v>
      </c>
      <c r="L756" s="1313"/>
      <c r="M756" s="1312" t="s">
        <v>2169</v>
      </c>
      <c r="N756" s="1314"/>
      <c r="O756" s="1314"/>
      <c r="P756" s="1314"/>
      <c r="Q756" s="1314"/>
      <c r="R756" s="1314"/>
      <c r="S756" s="1314"/>
      <c r="T756" s="1313"/>
      <c r="U756" s="1309"/>
      <c r="V756" s="1311"/>
      <c r="W756" s="1311"/>
      <c r="X756" s="1311"/>
      <c r="Y756" s="1310"/>
      <c r="Z756" s="1306">
        <v>1</v>
      </c>
      <c r="AA756" s="1307"/>
      <c r="AB756" s="1308"/>
      <c r="AC756" s="1309">
        <v>8488</v>
      </c>
      <c r="AD756" s="1310"/>
      <c r="AE756" s="922">
        <v>1</v>
      </c>
      <c r="AF756" s="1309">
        <v>8488</v>
      </c>
      <c r="AG756" s="1311"/>
      <c r="AH756" s="1311"/>
      <c r="AI756" s="1310"/>
    </row>
    <row r="757" spans="1:35">
      <c r="B757" s="1305" t="s">
        <v>318</v>
      </c>
      <c r="C757" s="1299"/>
      <c r="D757" s="1299"/>
      <c r="E757" s="1299"/>
      <c r="F757" s="1299"/>
      <c r="G757" s="1299"/>
      <c r="H757" s="1299"/>
      <c r="I757" s="1299"/>
      <c r="J757" s="1299"/>
      <c r="K757" s="1299"/>
      <c r="L757" s="1299"/>
      <c r="M757" s="1300"/>
      <c r="N757" s="601"/>
      <c r="O757" s="601"/>
      <c r="P757" s="601"/>
      <c r="Q757" s="601"/>
      <c r="R757" s="601"/>
      <c r="S757" s="601"/>
      <c r="T757" s="601"/>
      <c r="U757" s="601"/>
      <c r="V757" s="601"/>
      <c r="W757" s="601"/>
      <c r="X757" s="601"/>
      <c r="Y757" s="601"/>
      <c r="Z757" s="612">
        <f>SUM(Z9:Z756)</f>
        <v>748</v>
      </c>
      <c r="AA757" s="601"/>
      <c r="AB757" s="612">
        <f>SUM(Z757:AA757)</f>
        <v>748</v>
      </c>
      <c r="AC757" s="613">
        <f>SUM(AC9:AC756)</f>
        <v>28105384.420000061</v>
      </c>
      <c r="AD757" s="613">
        <f>SUM(AC757)</f>
        <v>28105384.420000061</v>
      </c>
      <c r="AE757" s="612">
        <f>SUM(AE9:AE756)</f>
        <v>748</v>
      </c>
      <c r="AF757" s="613">
        <f>SUM(AF9:AF756)</f>
        <v>28105384.420000061</v>
      </c>
      <c r="AG757" s="426"/>
      <c r="AH757" s="426"/>
      <c r="AI757" s="931">
        <f>SUM(AF757:AH757)</f>
        <v>28105384.420000061</v>
      </c>
    </row>
    <row r="759" spans="1:35" ht="54.75" customHeight="1">
      <c r="B759" s="1327" t="s">
        <v>3787</v>
      </c>
      <c r="C759" s="1327"/>
      <c r="D759" s="1327"/>
      <c r="E759" s="1327"/>
      <c r="F759" s="671"/>
      <c r="G759" s="671"/>
      <c r="H759" s="671"/>
      <c r="I759" s="671"/>
      <c r="J759" s="644"/>
    </row>
    <row r="760" spans="1:35" ht="32.25" customHeight="1">
      <c r="A760" s="1056" t="s">
        <v>3433</v>
      </c>
      <c r="B760" s="1056" t="s">
        <v>3445</v>
      </c>
      <c r="C760" s="1160" t="s">
        <v>3435</v>
      </c>
      <c r="D760" s="1299"/>
      <c r="E760" s="1300"/>
      <c r="F760" s="1301" t="s">
        <v>3436</v>
      </c>
      <c r="G760" s="1301"/>
      <c r="H760" s="1301"/>
      <c r="I760" s="1301"/>
      <c r="J760" s="671"/>
    </row>
    <row r="761" spans="1:35" ht="15" customHeight="1">
      <c r="A761" s="1064"/>
      <c r="B761" s="1064"/>
      <c r="C761" s="1056" t="s">
        <v>318</v>
      </c>
      <c r="D761" s="1058" t="s">
        <v>3437</v>
      </c>
      <c r="E761" s="1300"/>
      <c r="F761" s="1303" t="s">
        <v>318</v>
      </c>
      <c r="G761" s="1066" t="s">
        <v>3437</v>
      </c>
      <c r="H761" s="1066"/>
      <c r="I761" s="1066"/>
      <c r="J761" s="917"/>
    </row>
    <row r="762" spans="1:35" ht="15" customHeight="1">
      <c r="A762" s="1057"/>
      <c r="B762" s="1057"/>
      <c r="C762" s="1302"/>
      <c r="D762" s="639" t="s">
        <v>3438</v>
      </c>
      <c r="E762" s="639" t="s">
        <v>3439</v>
      </c>
      <c r="F762" s="1292"/>
      <c r="G762" s="639" t="s">
        <v>3438</v>
      </c>
      <c r="H762" s="639" t="s">
        <v>3439</v>
      </c>
      <c r="I762" s="639" t="s">
        <v>3440</v>
      </c>
      <c r="J762" s="921"/>
    </row>
    <row r="763" spans="1:35" ht="13.5" customHeight="1">
      <c r="A763" s="913">
        <v>1</v>
      </c>
      <c r="B763" s="913">
        <v>2</v>
      </c>
      <c r="C763" s="913">
        <v>3</v>
      </c>
      <c r="D763" s="913">
        <v>4</v>
      </c>
      <c r="E763" s="913">
        <v>5</v>
      </c>
      <c r="F763" s="997">
        <v>6</v>
      </c>
      <c r="G763" s="997">
        <v>7</v>
      </c>
      <c r="H763" s="997">
        <v>8</v>
      </c>
      <c r="I763" s="997">
        <v>9</v>
      </c>
      <c r="J763" s="644" t="s">
        <v>3541</v>
      </c>
    </row>
    <row r="764" spans="1:35" ht="13.5" customHeight="1">
      <c r="A764" s="188" t="s">
        <v>3590</v>
      </c>
      <c r="B764" s="674"/>
      <c r="C764" s="25"/>
      <c r="D764" s="25"/>
      <c r="E764" s="645"/>
      <c r="F764" s="645"/>
      <c r="G764" s="645"/>
      <c r="H764" s="645"/>
      <c r="I764" s="645"/>
      <c r="J764" s="644"/>
    </row>
    <row r="765" spans="1:35" ht="13.5" customHeight="1">
      <c r="A765" s="1160" t="s">
        <v>3442</v>
      </c>
      <c r="B765" s="1162"/>
      <c r="C765" s="645">
        <f>SUM(C764:C764)</f>
        <v>0</v>
      </c>
      <c r="D765" s="645">
        <f>SUM(D764:D764)</f>
        <v>0</v>
      </c>
      <c r="E765" s="645"/>
      <c r="F765" s="645"/>
      <c r="G765" s="645"/>
      <c r="H765" s="645"/>
      <c r="I765" s="645"/>
      <c r="J765" s="644"/>
    </row>
    <row r="766" spans="1:35" ht="39" customHeight="1">
      <c r="J766" s="644"/>
    </row>
    <row r="767" spans="1:35" ht="54.75" customHeight="1">
      <c r="B767" s="675" t="s">
        <v>3544</v>
      </c>
      <c r="C767" s="675"/>
      <c r="D767" s="671"/>
      <c r="E767" s="671"/>
      <c r="F767" s="671"/>
      <c r="G767" s="671"/>
      <c r="H767" s="671"/>
      <c r="I767" s="671"/>
      <c r="J767" s="644"/>
    </row>
    <row r="768" spans="1:35" ht="71.25" customHeight="1">
      <c r="B768" s="1130" t="s">
        <v>3545</v>
      </c>
      <c r="C768" s="1130" t="s">
        <v>3535</v>
      </c>
      <c r="D768" s="1145" t="s">
        <v>3536</v>
      </c>
      <c r="E768" s="1299"/>
      <c r="F768" s="1300"/>
      <c r="G768" s="192" t="s">
        <v>3537</v>
      </c>
      <c r="H768" s="916"/>
      <c r="I768" s="916"/>
      <c r="J768" s="644"/>
    </row>
    <row r="769" spans="1:10" ht="57">
      <c r="B769" s="1131"/>
      <c r="C769" s="1304"/>
      <c r="D769" s="1130" t="s">
        <v>1047</v>
      </c>
      <c r="E769" s="1134" t="s">
        <v>3538</v>
      </c>
      <c r="F769" s="1300"/>
      <c r="G769" s="1102" t="s">
        <v>1047</v>
      </c>
      <c r="H769" s="919" t="s">
        <v>3546</v>
      </c>
      <c r="I769" s="920"/>
      <c r="J769" s="644"/>
    </row>
    <row r="770" spans="1:10" ht="63.75">
      <c r="B770" s="1132"/>
      <c r="C770" s="1302"/>
      <c r="D770" s="1302"/>
      <c r="E770" s="915" t="s">
        <v>3547</v>
      </c>
      <c r="F770" s="915" t="s">
        <v>3548</v>
      </c>
      <c r="G770" s="1103"/>
      <c r="H770" s="644" t="s">
        <v>3547</v>
      </c>
      <c r="I770" s="644" t="s">
        <v>3549</v>
      </c>
      <c r="J770" s="679"/>
    </row>
    <row r="771" spans="1:10" ht="42.75">
      <c r="B771" s="918" t="s">
        <v>3550</v>
      </c>
      <c r="C771" s="676" t="s">
        <v>3769</v>
      </c>
      <c r="D771" s="677">
        <v>155721</v>
      </c>
      <c r="E771" s="677">
        <v>155721</v>
      </c>
      <c r="F771" s="915"/>
      <c r="G771" s="914"/>
      <c r="H771" s="644"/>
      <c r="I771" s="644"/>
    </row>
    <row r="772" spans="1:10" ht="42.75">
      <c r="B772" s="918" t="s">
        <v>3552</v>
      </c>
      <c r="C772" s="676" t="s">
        <v>3553</v>
      </c>
      <c r="D772" s="677">
        <v>479958</v>
      </c>
      <c r="E772" s="677">
        <v>479958</v>
      </c>
      <c r="F772" s="915"/>
      <c r="G772" s="914"/>
      <c r="H772" s="644"/>
      <c r="I772" s="644"/>
    </row>
    <row r="773" spans="1:10" ht="28.5">
      <c r="B773" s="918" t="s">
        <v>3554</v>
      </c>
      <c r="C773" s="676" t="s">
        <v>3555</v>
      </c>
      <c r="D773" s="677">
        <v>8861</v>
      </c>
      <c r="E773" s="677">
        <v>8861</v>
      </c>
      <c r="F773" s="915"/>
      <c r="G773" s="914"/>
      <c r="H773" s="644"/>
      <c r="I773" s="644"/>
    </row>
    <row r="774" spans="1:10" ht="28.5">
      <c r="B774" s="188" t="s">
        <v>3770</v>
      </c>
      <c r="C774" s="678" t="s">
        <v>3771</v>
      </c>
      <c r="D774" s="677">
        <v>12000</v>
      </c>
      <c r="E774" s="677">
        <v>12000</v>
      </c>
      <c r="F774" s="915"/>
      <c r="G774" s="914"/>
      <c r="H774" s="644"/>
      <c r="I774" s="644"/>
    </row>
    <row r="775" spans="1:10" ht="28.5">
      <c r="B775" s="188" t="s">
        <v>3772</v>
      </c>
      <c r="C775" s="678" t="s">
        <v>3773</v>
      </c>
      <c r="D775" s="677">
        <v>5500</v>
      </c>
      <c r="E775" s="677">
        <v>5500</v>
      </c>
      <c r="F775" s="915"/>
      <c r="G775" s="914"/>
      <c r="H775" s="644"/>
      <c r="I775" s="644"/>
    </row>
    <row r="776" spans="1:10" ht="42.75">
      <c r="B776" s="188" t="s">
        <v>3774</v>
      </c>
      <c r="C776" s="678" t="s">
        <v>3775</v>
      </c>
      <c r="D776" s="677">
        <v>4800</v>
      </c>
      <c r="E776" s="677">
        <v>4800</v>
      </c>
      <c r="F776" s="915"/>
      <c r="G776" s="914"/>
      <c r="H776" s="644"/>
      <c r="I776" s="644"/>
    </row>
    <row r="777" spans="1:10" ht="15.75">
      <c r="B777" s="188"/>
      <c r="C777" s="674"/>
      <c r="D777" s="677"/>
      <c r="E777" s="677"/>
      <c r="F777" s="915"/>
      <c r="G777" s="914"/>
      <c r="H777" s="644"/>
      <c r="I777" s="644"/>
    </row>
    <row r="778" spans="1:10" ht="15.75">
      <c r="B778" s="679" t="s">
        <v>1047</v>
      </c>
      <c r="C778" s="679"/>
      <c r="D778" s="680">
        <f>D771+D772+D773+D774+D775+D776</f>
        <v>666840</v>
      </c>
      <c r="E778" s="680">
        <f>E771+E772+E773+E774+E775+E776</f>
        <v>666840</v>
      </c>
      <c r="F778" s="679"/>
      <c r="G778" s="679"/>
      <c r="H778" s="679"/>
      <c r="I778" s="679"/>
    </row>
    <row r="781" spans="1:10" s="1044" customFormat="1">
      <c r="A781" s="1044" t="s">
        <v>3481</v>
      </c>
    </row>
    <row r="782" spans="1:10" s="1044" customFormat="1">
      <c r="A782" s="1044" t="s">
        <v>3482</v>
      </c>
    </row>
    <row r="783" spans="1:10" s="1044" customFormat="1">
      <c r="A783" s="1044" t="s">
        <v>3483</v>
      </c>
    </row>
    <row r="784" spans="1:10" s="1044" customFormat="1">
      <c r="A784" s="1044" t="s">
        <v>3486</v>
      </c>
    </row>
    <row r="785" spans="1:11" s="1044" customFormat="1">
      <c r="A785" s="1044" t="s">
        <v>3484</v>
      </c>
    </row>
    <row r="786" spans="1:11">
      <c r="A786" s="912"/>
      <c r="K786"/>
    </row>
    <row r="787" spans="1:11" s="1044" customFormat="1">
      <c r="A787" s="1044" t="s">
        <v>3485</v>
      </c>
    </row>
    <row r="788" spans="1:11" s="1297" customFormat="1" ht="16.5" customHeight="1">
      <c r="A788" s="1297" t="s">
        <v>3570</v>
      </c>
    </row>
    <row r="789" spans="1:11" s="1298" customFormat="1" ht="21" customHeight="1">
      <c r="A789" s="1298" t="s">
        <v>3776</v>
      </c>
    </row>
    <row r="790" spans="1:11" s="1297" customFormat="1" ht="16.5" customHeight="1">
      <c r="A790" s="1297" t="s">
        <v>3777</v>
      </c>
    </row>
  </sheetData>
  <mergeCells count="4536">
    <mergeCell ref="B759:E759"/>
    <mergeCell ref="AE6:AI6"/>
    <mergeCell ref="K7:L7"/>
    <mergeCell ref="M7:T7"/>
    <mergeCell ref="U7:Y7"/>
    <mergeCell ref="Z7:AB7"/>
    <mergeCell ref="AC7:AD7"/>
    <mergeCell ref="AF7:AI7"/>
    <mergeCell ref="K6:L6"/>
    <mergeCell ref="M6:Y6"/>
    <mergeCell ref="Z6:AD6"/>
    <mergeCell ref="AF10:AI10"/>
    <mergeCell ref="K11:L11"/>
    <mergeCell ref="M11:T11"/>
    <mergeCell ref="U11:Y11"/>
    <mergeCell ref="Z11:AB11"/>
    <mergeCell ref="AC11:AD11"/>
    <mergeCell ref="AF11:AI11"/>
    <mergeCell ref="AC9:AD9"/>
    <mergeCell ref="AF9:AI9"/>
    <mergeCell ref="K10:L10"/>
    <mergeCell ref="M10:T10"/>
    <mergeCell ref="U10:Y10"/>
    <mergeCell ref="Z10:AB10"/>
    <mergeCell ref="AC10:AD10"/>
    <mergeCell ref="Z8:AB8"/>
    <mergeCell ref="AC8:AD8"/>
    <mergeCell ref="AF8:AI8"/>
    <mergeCell ref="K9:L9"/>
    <mergeCell ref="M9:T9"/>
    <mergeCell ref="U9:Y9"/>
    <mergeCell ref="Z9:AB9"/>
    <mergeCell ref="K8:L8"/>
    <mergeCell ref="M8:T8"/>
    <mergeCell ref="U8:Y8"/>
    <mergeCell ref="AF14:AI14"/>
    <mergeCell ref="K15:L15"/>
    <mergeCell ref="M15:T15"/>
    <mergeCell ref="U15:Y15"/>
    <mergeCell ref="Z15:AB15"/>
    <mergeCell ref="AC15:AD15"/>
    <mergeCell ref="AF15:AI15"/>
    <mergeCell ref="AC13:AD13"/>
    <mergeCell ref="AF13:AI13"/>
    <mergeCell ref="K14:L14"/>
    <mergeCell ref="M14:T14"/>
    <mergeCell ref="U14:Y14"/>
    <mergeCell ref="Z14:AB14"/>
    <mergeCell ref="AC14:AD14"/>
    <mergeCell ref="Z12:AB12"/>
    <mergeCell ref="AC12:AD12"/>
    <mergeCell ref="AF12:AI12"/>
    <mergeCell ref="K13:L13"/>
    <mergeCell ref="M13:T13"/>
    <mergeCell ref="U13:Y13"/>
    <mergeCell ref="Z13:AB13"/>
    <mergeCell ref="K12:L12"/>
    <mergeCell ref="M12:T12"/>
    <mergeCell ref="U12:Y12"/>
    <mergeCell ref="AF18:AI18"/>
    <mergeCell ref="K19:L19"/>
    <mergeCell ref="M19:T19"/>
    <mergeCell ref="U19:Y19"/>
    <mergeCell ref="Z19:AB19"/>
    <mergeCell ref="AC19:AD19"/>
    <mergeCell ref="AF19:AI19"/>
    <mergeCell ref="AC17:AD17"/>
    <mergeCell ref="AF17:AI17"/>
    <mergeCell ref="K18:L18"/>
    <mergeCell ref="M18:T18"/>
    <mergeCell ref="U18:Y18"/>
    <mergeCell ref="Z18:AB18"/>
    <mergeCell ref="AC18:AD18"/>
    <mergeCell ref="Z16:AB16"/>
    <mergeCell ref="AC16:AD16"/>
    <mergeCell ref="AF16:AI16"/>
    <mergeCell ref="K17:L17"/>
    <mergeCell ref="M17:T17"/>
    <mergeCell ref="U17:Y17"/>
    <mergeCell ref="Z17:AB17"/>
    <mergeCell ref="K16:L16"/>
    <mergeCell ref="M16:T16"/>
    <mergeCell ref="U16:Y16"/>
    <mergeCell ref="AF22:AI22"/>
    <mergeCell ref="K23:L23"/>
    <mergeCell ref="M23:T23"/>
    <mergeCell ref="U23:Y23"/>
    <mergeCell ref="Z23:AB23"/>
    <mergeCell ref="AC23:AD23"/>
    <mergeCell ref="AF23:AI23"/>
    <mergeCell ref="AC21:AD21"/>
    <mergeCell ref="AF21:AI21"/>
    <mergeCell ref="K22:L22"/>
    <mergeCell ref="M22:T22"/>
    <mergeCell ref="U22:Y22"/>
    <mergeCell ref="Z22:AB22"/>
    <mergeCell ref="AC22:AD22"/>
    <mergeCell ref="Z20:AB20"/>
    <mergeCell ref="AC20:AD20"/>
    <mergeCell ref="AF20:AI20"/>
    <mergeCell ref="K21:L21"/>
    <mergeCell ref="M21:T21"/>
    <mergeCell ref="U21:Y21"/>
    <mergeCell ref="Z21:AB21"/>
    <mergeCell ref="K20:L20"/>
    <mergeCell ref="M20:T20"/>
    <mergeCell ref="U20:Y20"/>
    <mergeCell ref="AF26:AI26"/>
    <mergeCell ref="K27:L27"/>
    <mergeCell ref="M27:T27"/>
    <mergeCell ref="U27:Y27"/>
    <mergeCell ref="Z27:AB27"/>
    <mergeCell ref="AC27:AD27"/>
    <mergeCell ref="AF27:AI27"/>
    <mergeCell ref="AC25:AD25"/>
    <mergeCell ref="AF25:AI25"/>
    <mergeCell ref="K26:L26"/>
    <mergeCell ref="M26:T26"/>
    <mergeCell ref="U26:Y26"/>
    <mergeCell ref="Z26:AB26"/>
    <mergeCell ref="AC26:AD26"/>
    <mergeCell ref="Z24:AB24"/>
    <mergeCell ref="AC24:AD24"/>
    <mergeCell ref="AF24:AI24"/>
    <mergeCell ref="K25:L25"/>
    <mergeCell ref="M25:T25"/>
    <mergeCell ref="U25:Y25"/>
    <mergeCell ref="Z25:AB25"/>
    <mergeCell ref="K24:L24"/>
    <mergeCell ref="M24:T24"/>
    <mergeCell ref="U24:Y24"/>
    <mergeCell ref="AF30:AI30"/>
    <mergeCell ref="K31:L31"/>
    <mergeCell ref="M31:T31"/>
    <mergeCell ref="U31:Y31"/>
    <mergeCell ref="Z31:AB31"/>
    <mergeCell ref="AC31:AD31"/>
    <mergeCell ref="AF31:AI31"/>
    <mergeCell ref="AC29:AD29"/>
    <mergeCell ref="AF29:AI29"/>
    <mergeCell ref="K30:L30"/>
    <mergeCell ref="M30:T30"/>
    <mergeCell ref="U30:Y30"/>
    <mergeCell ref="Z30:AB30"/>
    <mergeCell ref="AC30:AD30"/>
    <mergeCell ref="Z28:AB28"/>
    <mergeCell ref="AC28:AD28"/>
    <mergeCell ref="AF28:AI28"/>
    <mergeCell ref="K29:L29"/>
    <mergeCell ref="M29:T29"/>
    <mergeCell ref="U29:Y29"/>
    <mergeCell ref="Z29:AB29"/>
    <mergeCell ref="K28:L28"/>
    <mergeCell ref="M28:T28"/>
    <mergeCell ref="U28:Y28"/>
    <mergeCell ref="AF34:AI34"/>
    <mergeCell ref="K35:L35"/>
    <mergeCell ref="M35:T35"/>
    <mergeCell ref="U35:Y35"/>
    <mergeCell ref="Z35:AB35"/>
    <mergeCell ref="AC35:AD35"/>
    <mergeCell ref="AF35:AI35"/>
    <mergeCell ref="AC33:AD33"/>
    <mergeCell ref="AF33:AI33"/>
    <mergeCell ref="K34:L34"/>
    <mergeCell ref="M34:T34"/>
    <mergeCell ref="U34:Y34"/>
    <mergeCell ref="Z34:AB34"/>
    <mergeCell ref="AC34:AD34"/>
    <mergeCell ref="Z32:AB32"/>
    <mergeCell ref="AC32:AD32"/>
    <mergeCell ref="AF32:AI32"/>
    <mergeCell ref="K33:L33"/>
    <mergeCell ref="M33:T33"/>
    <mergeCell ref="U33:Y33"/>
    <mergeCell ref="Z33:AB33"/>
    <mergeCell ref="K32:L32"/>
    <mergeCell ref="M32:T32"/>
    <mergeCell ref="U32:Y32"/>
    <mergeCell ref="AF38:AI38"/>
    <mergeCell ref="K39:L39"/>
    <mergeCell ref="M39:T39"/>
    <mergeCell ref="U39:Y39"/>
    <mergeCell ref="Z39:AB39"/>
    <mergeCell ref="AC39:AD39"/>
    <mergeCell ref="AF39:AI39"/>
    <mergeCell ref="AC37:AD37"/>
    <mergeCell ref="AF37:AI37"/>
    <mergeCell ref="K38:L38"/>
    <mergeCell ref="M38:T38"/>
    <mergeCell ref="U38:Y38"/>
    <mergeCell ref="Z38:AB38"/>
    <mergeCell ref="AC38:AD38"/>
    <mergeCell ref="Z36:AB36"/>
    <mergeCell ref="AC36:AD36"/>
    <mergeCell ref="AF36:AI36"/>
    <mergeCell ref="K37:L37"/>
    <mergeCell ref="M37:T37"/>
    <mergeCell ref="U37:Y37"/>
    <mergeCell ref="Z37:AB37"/>
    <mergeCell ref="K36:L36"/>
    <mergeCell ref="M36:T36"/>
    <mergeCell ref="U36:Y36"/>
    <mergeCell ref="AF42:AI42"/>
    <mergeCell ref="K43:L43"/>
    <mergeCell ref="M43:T43"/>
    <mergeCell ref="U43:Y43"/>
    <mergeCell ref="Z43:AB43"/>
    <mergeCell ref="AC43:AD43"/>
    <mergeCell ref="AF43:AI43"/>
    <mergeCell ref="AC41:AD41"/>
    <mergeCell ref="AF41:AI41"/>
    <mergeCell ref="K42:L42"/>
    <mergeCell ref="M42:T42"/>
    <mergeCell ref="U42:Y42"/>
    <mergeCell ref="Z42:AB42"/>
    <mergeCell ref="AC42:AD42"/>
    <mergeCell ref="Z40:AB40"/>
    <mergeCell ref="AC40:AD40"/>
    <mergeCell ref="AF40:AI40"/>
    <mergeCell ref="K41:L41"/>
    <mergeCell ref="M41:T41"/>
    <mergeCell ref="U41:Y41"/>
    <mergeCell ref="Z41:AB41"/>
    <mergeCell ref="K40:L40"/>
    <mergeCell ref="M40:T40"/>
    <mergeCell ref="U40:Y40"/>
    <mergeCell ref="AF46:AI46"/>
    <mergeCell ref="K47:L47"/>
    <mergeCell ref="M47:T47"/>
    <mergeCell ref="U47:Y47"/>
    <mergeCell ref="Z47:AB47"/>
    <mergeCell ref="AC47:AD47"/>
    <mergeCell ref="AF47:AI47"/>
    <mergeCell ref="AC45:AD45"/>
    <mergeCell ref="AF45:AI45"/>
    <mergeCell ref="K46:L46"/>
    <mergeCell ref="M46:T46"/>
    <mergeCell ref="U46:Y46"/>
    <mergeCell ref="Z46:AB46"/>
    <mergeCell ref="AC46:AD46"/>
    <mergeCell ref="Z44:AB44"/>
    <mergeCell ref="AC44:AD44"/>
    <mergeCell ref="AF44:AI44"/>
    <mergeCell ref="K45:L45"/>
    <mergeCell ref="M45:T45"/>
    <mergeCell ref="U45:Y45"/>
    <mergeCell ref="Z45:AB45"/>
    <mergeCell ref="K44:L44"/>
    <mergeCell ref="M44:T44"/>
    <mergeCell ref="U44:Y44"/>
    <mergeCell ref="AF50:AI50"/>
    <mergeCell ref="K51:L51"/>
    <mergeCell ref="M51:T51"/>
    <mergeCell ref="U51:Y51"/>
    <mergeCell ref="Z51:AB51"/>
    <mergeCell ref="AC51:AD51"/>
    <mergeCell ref="AF51:AI51"/>
    <mergeCell ref="AC49:AD49"/>
    <mergeCell ref="AF49:AI49"/>
    <mergeCell ref="K50:L50"/>
    <mergeCell ref="M50:T50"/>
    <mergeCell ref="U50:Y50"/>
    <mergeCell ref="Z50:AB50"/>
    <mergeCell ref="AC50:AD50"/>
    <mergeCell ref="Z48:AB48"/>
    <mergeCell ref="AC48:AD48"/>
    <mergeCell ref="AF48:AI48"/>
    <mergeCell ref="K49:L49"/>
    <mergeCell ref="M49:T49"/>
    <mergeCell ref="U49:Y49"/>
    <mergeCell ref="Z49:AB49"/>
    <mergeCell ref="K48:L48"/>
    <mergeCell ref="M48:T48"/>
    <mergeCell ref="U48:Y48"/>
    <mergeCell ref="AF54:AI54"/>
    <mergeCell ref="K55:L55"/>
    <mergeCell ref="M55:T55"/>
    <mergeCell ref="U55:Y55"/>
    <mergeCell ref="Z55:AB55"/>
    <mergeCell ref="AC55:AD55"/>
    <mergeCell ref="AF55:AI55"/>
    <mergeCell ref="AC53:AD53"/>
    <mergeCell ref="AF53:AI53"/>
    <mergeCell ref="K54:L54"/>
    <mergeCell ref="M54:T54"/>
    <mergeCell ref="U54:Y54"/>
    <mergeCell ref="Z54:AB54"/>
    <mergeCell ref="AC54:AD54"/>
    <mergeCell ref="Z52:AB52"/>
    <mergeCell ref="AC52:AD52"/>
    <mergeCell ref="AF52:AI52"/>
    <mergeCell ref="K53:L53"/>
    <mergeCell ref="M53:T53"/>
    <mergeCell ref="U53:Y53"/>
    <mergeCell ref="Z53:AB53"/>
    <mergeCell ref="K52:L52"/>
    <mergeCell ref="M52:T52"/>
    <mergeCell ref="U52:Y52"/>
    <mergeCell ref="AF58:AI58"/>
    <mergeCell ref="K59:L59"/>
    <mergeCell ref="M59:T59"/>
    <mergeCell ref="U59:Y59"/>
    <mergeCell ref="Z59:AB59"/>
    <mergeCell ref="AC59:AD59"/>
    <mergeCell ref="AF59:AI59"/>
    <mergeCell ref="AC57:AD57"/>
    <mergeCell ref="AF57:AI57"/>
    <mergeCell ref="K58:L58"/>
    <mergeCell ref="M58:T58"/>
    <mergeCell ref="U58:Y58"/>
    <mergeCell ref="Z58:AB58"/>
    <mergeCell ref="AC58:AD58"/>
    <mergeCell ref="Z56:AB56"/>
    <mergeCell ref="AC56:AD56"/>
    <mergeCell ref="AF56:AI56"/>
    <mergeCell ref="K57:L57"/>
    <mergeCell ref="M57:T57"/>
    <mergeCell ref="U57:Y57"/>
    <mergeCell ref="Z57:AB57"/>
    <mergeCell ref="K56:L56"/>
    <mergeCell ref="M56:T56"/>
    <mergeCell ref="U56:Y56"/>
    <mergeCell ref="AF62:AI62"/>
    <mergeCell ref="K63:L63"/>
    <mergeCell ref="M63:T63"/>
    <mergeCell ref="U63:Y63"/>
    <mergeCell ref="Z63:AB63"/>
    <mergeCell ref="AC63:AD63"/>
    <mergeCell ref="AF63:AI63"/>
    <mergeCell ref="AC61:AD61"/>
    <mergeCell ref="AF61:AI61"/>
    <mergeCell ref="K62:L62"/>
    <mergeCell ref="M62:T62"/>
    <mergeCell ref="U62:Y62"/>
    <mergeCell ref="Z62:AB62"/>
    <mergeCell ref="AC62:AD62"/>
    <mergeCell ref="Z60:AB60"/>
    <mergeCell ref="AC60:AD60"/>
    <mergeCell ref="AF60:AI60"/>
    <mergeCell ref="K61:L61"/>
    <mergeCell ref="M61:T61"/>
    <mergeCell ref="U61:Y61"/>
    <mergeCell ref="Z61:AB61"/>
    <mergeCell ref="K60:L60"/>
    <mergeCell ref="M60:T60"/>
    <mergeCell ref="U60:Y60"/>
    <mergeCell ref="AF66:AI66"/>
    <mergeCell ref="K67:L67"/>
    <mergeCell ref="M67:T67"/>
    <mergeCell ref="U67:Y67"/>
    <mergeCell ref="Z67:AB67"/>
    <mergeCell ref="AC67:AD67"/>
    <mergeCell ref="AF67:AI67"/>
    <mergeCell ref="AC65:AD65"/>
    <mergeCell ref="AF65:AI65"/>
    <mergeCell ref="K66:L66"/>
    <mergeCell ref="M66:T66"/>
    <mergeCell ref="U66:Y66"/>
    <mergeCell ref="Z66:AB66"/>
    <mergeCell ref="AC66:AD66"/>
    <mergeCell ref="Z64:AB64"/>
    <mergeCell ref="AC64:AD64"/>
    <mergeCell ref="AF64:AI64"/>
    <mergeCell ref="K65:L65"/>
    <mergeCell ref="M65:T65"/>
    <mergeCell ref="U65:Y65"/>
    <mergeCell ref="Z65:AB65"/>
    <mergeCell ref="K64:L64"/>
    <mergeCell ref="M64:T64"/>
    <mergeCell ref="U64:Y64"/>
    <mergeCell ref="AF70:AI70"/>
    <mergeCell ref="K71:L71"/>
    <mergeCell ref="M71:T71"/>
    <mergeCell ref="U71:Y71"/>
    <mergeCell ref="Z71:AB71"/>
    <mergeCell ref="AC71:AD71"/>
    <mergeCell ref="AF71:AI71"/>
    <mergeCell ref="AC69:AD69"/>
    <mergeCell ref="AF69:AI69"/>
    <mergeCell ref="K70:L70"/>
    <mergeCell ref="M70:T70"/>
    <mergeCell ref="U70:Y70"/>
    <mergeCell ref="Z70:AB70"/>
    <mergeCell ref="AC70:AD70"/>
    <mergeCell ref="Z68:AB68"/>
    <mergeCell ref="AC68:AD68"/>
    <mergeCell ref="AF68:AI68"/>
    <mergeCell ref="K69:L69"/>
    <mergeCell ref="M69:T69"/>
    <mergeCell ref="U69:Y69"/>
    <mergeCell ref="Z69:AB69"/>
    <mergeCell ref="K68:L68"/>
    <mergeCell ref="M68:T68"/>
    <mergeCell ref="U68:Y68"/>
    <mergeCell ref="AF74:AI74"/>
    <mergeCell ref="K75:L75"/>
    <mergeCell ref="M75:T75"/>
    <mergeCell ref="U75:Y75"/>
    <mergeCell ref="Z75:AB75"/>
    <mergeCell ref="AC75:AD75"/>
    <mergeCell ref="AF75:AI75"/>
    <mergeCell ref="AC73:AD73"/>
    <mergeCell ref="AF73:AI73"/>
    <mergeCell ref="K74:L74"/>
    <mergeCell ref="M74:T74"/>
    <mergeCell ref="U74:Y74"/>
    <mergeCell ref="Z74:AB74"/>
    <mergeCell ref="AC74:AD74"/>
    <mergeCell ref="Z72:AB72"/>
    <mergeCell ref="AC72:AD72"/>
    <mergeCell ref="AF72:AI72"/>
    <mergeCell ref="K73:L73"/>
    <mergeCell ref="M73:T73"/>
    <mergeCell ref="U73:Y73"/>
    <mergeCell ref="Z73:AB73"/>
    <mergeCell ref="K72:L72"/>
    <mergeCell ref="M72:T72"/>
    <mergeCell ref="U72:Y72"/>
    <mergeCell ref="AF78:AI78"/>
    <mergeCell ref="K79:L79"/>
    <mergeCell ref="M79:T79"/>
    <mergeCell ref="U79:Y79"/>
    <mergeCell ref="Z79:AB79"/>
    <mergeCell ref="AC79:AD79"/>
    <mergeCell ref="AF79:AI79"/>
    <mergeCell ref="AC77:AD77"/>
    <mergeCell ref="AF77:AI77"/>
    <mergeCell ref="K78:L78"/>
    <mergeCell ref="M78:T78"/>
    <mergeCell ref="U78:Y78"/>
    <mergeCell ref="Z78:AB78"/>
    <mergeCell ref="AC78:AD78"/>
    <mergeCell ref="Z76:AB76"/>
    <mergeCell ref="AC76:AD76"/>
    <mergeCell ref="AF76:AI76"/>
    <mergeCell ref="K77:L77"/>
    <mergeCell ref="M77:T77"/>
    <mergeCell ref="U77:Y77"/>
    <mergeCell ref="Z77:AB77"/>
    <mergeCell ref="K76:L76"/>
    <mergeCell ref="M76:T76"/>
    <mergeCell ref="U76:Y76"/>
    <mergeCell ref="AF82:AI82"/>
    <mergeCell ref="K83:L83"/>
    <mergeCell ref="M83:T83"/>
    <mergeCell ref="U83:Y83"/>
    <mergeCell ref="Z83:AB83"/>
    <mergeCell ref="AC83:AD83"/>
    <mergeCell ref="AF83:AI83"/>
    <mergeCell ref="AC81:AD81"/>
    <mergeCell ref="AF81:AI81"/>
    <mergeCell ref="K82:L82"/>
    <mergeCell ref="M82:T82"/>
    <mergeCell ref="U82:Y82"/>
    <mergeCell ref="Z82:AB82"/>
    <mergeCell ref="AC82:AD82"/>
    <mergeCell ref="Z80:AB80"/>
    <mergeCell ref="AC80:AD80"/>
    <mergeCell ref="AF80:AI80"/>
    <mergeCell ref="K81:L81"/>
    <mergeCell ref="M81:T81"/>
    <mergeCell ref="U81:Y81"/>
    <mergeCell ref="Z81:AB81"/>
    <mergeCell ref="K80:L80"/>
    <mergeCell ref="M80:T80"/>
    <mergeCell ref="U80:Y80"/>
    <mergeCell ref="AF86:AI86"/>
    <mergeCell ref="K87:L87"/>
    <mergeCell ref="M87:T87"/>
    <mergeCell ref="U87:Y87"/>
    <mergeCell ref="Z87:AB87"/>
    <mergeCell ref="AC87:AD87"/>
    <mergeCell ref="AF87:AI87"/>
    <mergeCell ref="AC85:AD85"/>
    <mergeCell ref="AF85:AI85"/>
    <mergeCell ref="K86:L86"/>
    <mergeCell ref="M86:T86"/>
    <mergeCell ref="U86:Y86"/>
    <mergeCell ref="Z86:AB86"/>
    <mergeCell ref="AC86:AD86"/>
    <mergeCell ref="Z84:AB84"/>
    <mergeCell ref="AC84:AD84"/>
    <mergeCell ref="AF84:AI84"/>
    <mergeCell ref="K85:L85"/>
    <mergeCell ref="M85:T85"/>
    <mergeCell ref="U85:Y85"/>
    <mergeCell ref="Z85:AB85"/>
    <mergeCell ref="K84:L84"/>
    <mergeCell ref="M84:T84"/>
    <mergeCell ref="U84:Y84"/>
    <mergeCell ref="AF90:AI90"/>
    <mergeCell ref="K91:L91"/>
    <mergeCell ref="M91:T91"/>
    <mergeCell ref="U91:Y91"/>
    <mergeCell ref="Z91:AB91"/>
    <mergeCell ref="AC91:AD91"/>
    <mergeCell ref="AF91:AI91"/>
    <mergeCell ref="AC89:AD89"/>
    <mergeCell ref="AF89:AI89"/>
    <mergeCell ref="K90:L90"/>
    <mergeCell ref="M90:T90"/>
    <mergeCell ref="U90:Y90"/>
    <mergeCell ref="Z90:AB90"/>
    <mergeCell ref="AC90:AD90"/>
    <mergeCell ref="Z88:AB88"/>
    <mergeCell ref="AC88:AD88"/>
    <mergeCell ref="AF88:AI88"/>
    <mergeCell ref="K89:L89"/>
    <mergeCell ref="M89:T89"/>
    <mergeCell ref="U89:Y89"/>
    <mergeCell ref="Z89:AB89"/>
    <mergeCell ref="K88:L88"/>
    <mergeCell ref="M88:T88"/>
    <mergeCell ref="U88:Y88"/>
    <mergeCell ref="AF94:AI94"/>
    <mergeCell ref="K95:L95"/>
    <mergeCell ref="M95:T95"/>
    <mergeCell ref="U95:Y95"/>
    <mergeCell ref="Z95:AB95"/>
    <mergeCell ref="AC95:AD95"/>
    <mergeCell ref="AF95:AI95"/>
    <mergeCell ref="AC93:AD93"/>
    <mergeCell ref="AF93:AI93"/>
    <mergeCell ref="K94:L94"/>
    <mergeCell ref="M94:T94"/>
    <mergeCell ref="U94:Y94"/>
    <mergeCell ref="Z94:AB94"/>
    <mergeCell ref="AC94:AD94"/>
    <mergeCell ref="Z92:AB92"/>
    <mergeCell ref="AC92:AD92"/>
    <mergeCell ref="AF92:AI92"/>
    <mergeCell ref="K93:L93"/>
    <mergeCell ref="M93:T93"/>
    <mergeCell ref="U93:Y93"/>
    <mergeCell ref="Z93:AB93"/>
    <mergeCell ref="K92:L92"/>
    <mergeCell ref="M92:T92"/>
    <mergeCell ref="U92:Y92"/>
    <mergeCell ref="AF98:AI98"/>
    <mergeCell ref="K99:L99"/>
    <mergeCell ref="M99:T99"/>
    <mergeCell ref="U99:Y99"/>
    <mergeCell ref="Z99:AB99"/>
    <mergeCell ref="AC99:AD99"/>
    <mergeCell ref="AF99:AI99"/>
    <mergeCell ref="AC97:AD97"/>
    <mergeCell ref="AF97:AI97"/>
    <mergeCell ref="K98:L98"/>
    <mergeCell ref="M98:T98"/>
    <mergeCell ref="U98:Y98"/>
    <mergeCell ref="Z98:AB98"/>
    <mergeCell ref="AC98:AD98"/>
    <mergeCell ref="Z96:AB96"/>
    <mergeCell ref="AC96:AD96"/>
    <mergeCell ref="AF96:AI96"/>
    <mergeCell ref="K97:L97"/>
    <mergeCell ref="M97:T97"/>
    <mergeCell ref="U97:Y97"/>
    <mergeCell ref="Z97:AB97"/>
    <mergeCell ref="K96:L96"/>
    <mergeCell ref="M96:T96"/>
    <mergeCell ref="U96:Y96"/>
    <mergeCell ref="AF102:AI102"/>
    <mergeCell ref="K103:L103"/>
    <mergeCell ref="M103:T103"/>
    <mergeCell ref="U103:Y103"/>
    <mergeCell ref="Z103:AB103"/>
    <mergeCell ref="AC103:AD103"/>
    <mergeCell ref="AF103:AI103"/>
    <mergeCell ref="AC101:AD101"/>
    <mergeCell ref="AF101:AI101"/>
    <mergeCell ref="K102:L102"/>
    <mergeCell ref="M102:T102"/>
    <mergeCell ref="U102:Y102"/>
    <mergeCell ref="Z102:AB102"/>
    <mergeCell ref="AC102:AD102"/>
    <mergeCell ref="Z100:AB100"/>
    <mergeCell ref="AC100:AD100"/>
    <mergeCell ref="AF100:AI100"/>
    <mergeCell ref="K101:L101"/>
    <mergeCell ref="M101:T101"/>
    <mergeCell ref="U101:Y101"/>
    <mergeCell ref="Z101:AB101"/>
    <mergeCell ref="K100:L100"/>
    <mergeCell ref="M100:T100"/>
    <mergeCell ref="U100:Y100"/>
    <mergeCell ref="AF106:AI106"/>
    <mergeCell ref="K107:L107"/>
    <mergeCell ref="M107:T107"/>
    <mergeCell ref="U107:Y107"/>
    <mergeCell ref="Z107:AB107"/>
    <mergeCell ref="AC107:AD107"/>
    <mergeCell ref="AF107:AI107"/>
    <mergeCell ref="AC105:AD105"/>
    <mergeCell ref="AF105:AI105"/>
    <mergeCell ref="K106:L106"/>
    <mergeCell ref="M106:T106"/>
    <mergeCell ref="U106:Y106"/>
    <mergeCell ref="Z106:AB106"/>
    <mergeCell ref="AC106:AD106"/>
    <mergeCell ref="Z104:AB104"/>
    <mergeCell ref="AC104:AD104"/>
    <mergeCell ref="AF104:AI104"/>
    <mergeCell ref="K105:L105"/>
    <mergeCell ref="M105:T105"/>
    <mergeCell ref="U105:Y105"/>
    <mergeCell ref="Z105:AB105"/>
    <mergeCell ref="K104:L104"/>
    <mergeCell ref="M104:T104"/>
    <mergeCell ref="U104:Y104"/>
    <mergeCell ref="AF110:AI110"/>
    <mergeCell ref="K111:L111"/>
    <mergeCell ref="M111:T111"/>
    <mergeCell ref="U111:Y111"/>
    <mergeCell ref="Z111:AB111"/>
    <mergeCell ref="AC111:AD111"/>
    <mergeCell ref="AF111:AI111"/>
    <mergeCell ref="AC109:AD109"/>
    <mergeCell ref="AF109:AI109"/>
    <mergeCell ref="K110:L110"/>
    <mergeCell ref="M110:T110"/>
    <mergeCell ref="U110:Y110"/>
    <mergeCell ref="Z110:AB110"/>
    <mergeCell ref="AC110:AD110"/>
    <mergeCell ref="Z108:AB108"/>
    <mergeCell ref="AC108:AD108"/>
    <mergeCell ref="AF108:AI108"/>
    <mergeCell ref="K109:L109"/>
    <mergeCell ref="M109:T109"/>
    <mergeCell ref="U109:Y109"/>
    <mergeCell ref="Z109:AB109"/>
    <mergeCell ref="K108:L108"/>
    <mergeCell ref="M108:T108"/>
    <mergeCell ref="U108:Y108"/>
    <mergeCell ref="AF114:AI114"/>
    <mergeCell ref="K115:L115"/>
    <mergeCell ref="M115:T115"/>
    <mergeCell ref="U115:Y115"/>
    <mergeCell ref="Z115:AB115"/>
    <mergeCell ref="AC115:AD115"/>
    <mergeCell ref="AF115:AI115"/>
    <mergeCell ref="AC113:AD113"/>
    <mergeCell ref="AF113:AI113"/>
    <mergeCell ref="K114:L114"/>
    <mergeCell ref="M114:T114"/>
    <mergeCell ref="U114:Y114"/>
    <mergeCell ref="Z114:AB114"/>
    <mergeCell ref="AC114:AD114"/>
    <mergeCell ref="Z112:AB112"/>
    <mergeCell ref="AC112:AD112"/>
    <mergeCell ref="AF112:AI112"/>
    <mergeCell ref="K113:L113"/>
    <mergeCell ref="M113:T113"/>
    <mergeCell ref="U113:Y113"/>
    <mergeCell ref="Z113:AB113"/>
    <mergeCell ref="K112:L112"/>
    <mergeCell ref="M112:T112"/>
    <mergeCell ref="U112:Y112"/>
    <mergeCell ref="AF118:AI118"/>
    <mergeCell ref="K119:L119"/>
    <mergeCell ref="M119:T119"/>
    <mergeCell ref="U119:Y119"/>
    <mergeCell ref="Z119:AB119"/>
    <mergeCell ref="AC119:AD119"/>
    <mergeCell ref="AF119:AI119"/>
    <mergeCell ref="AC117:AD117"/>
    <mergeCell ref="AF117:AI117"/>
    <mergeCell ref="K118:L118"/>
    <mergeCell ref="M118:T118"/>
    <mergeCell ref="U118:Y118"/>
    <mergeCell ref="Z118:AB118"/>
    <mergeCell ref="AC118:AD118"/>
    <mergeCell ref="Z116:AB116"/>
    <mergeCell ref="AC116:AD116"/>
    <mergeCell ref="AF116:AI116"/>
    <mergeCell ref="K117:L117"/>
    <mergeCell ref="M117:T117"/>
    <mergeCell ref="U117:Y117"/>
    <mergeCell ref="Z117:AB117"/>
    <mergeCell ref="K116:L116"/>
    <mergeCell ref="M116:T116"/>
    <mergeCell ref="U116:Y116"/>
    <mergeCell ref="AF122:AI122"/>
    <mergeCell ref="K123:L123"/>
    <mergeCell ref="M123:T123"/>
    <mergeCell ref="U123:Y123"/>
    <mergeCell ref="Z123:AB123"/>
    <mergeCell ref="AC123:AD123"/>
    <mergeCell ref="AF123:AI123"/>
    <mergeCell ref="AC121:AD121"/>
    <mergeCell ref="AF121:AI121"/>
    <mergeCell ref="K122:L122"/>
    <mergeCell ref="M122:T122"/>
    <mergeCell ref="U122:Y122"/>
    <mergeCell ref="Z122:AB122"/>
    <mergeCell ref="AC122:AD122"/>
    <mergeCell ref="Z120:AB120"/>
    <mergeCell ref="AC120:AD120"/>
    <mergeCell ref="AF120:AI120"/>
    <mergeCell ref="K121:L121"/>
    <mergeCell ref="M121:T121"/>
    <mergeCell ref="U121:Y121"/>
    <mergeCell ref="Z121:AB121"/>
    <mergeCell ref="K120:L120"/>
    <mergeCell ref="M120:T120"/>
    <mergeCell ref="U120:Y120"/>
    <mergeCell ref="AF126:AI126"/>
    <mergeCell ref="K127:L127"/>
    <mergeCell ref="M127:T127"/>
    <mergeCell ref="U127:Y127"/>
    <mergeCell ref="Z127:AB127"/>
    <mergeCell ref="AC127:AD127"/>
    <mergeCell ref="AF127:AI127"/>
    <mergeCell ref="AC125:AD125"/>
    <mergeCell ref="AF125:AI125"/>
    <mergeCell ref="K126:L126"/>
    <mergeCell ref="M126:T126"/>
    <mergeCell ref="U126:Y126"/>
    <mergeCell ref="Z126:AB126"/>
    <mergeCell ref="AC126:AD126"/>
    <mergeCell ref="Z124:AB124"/>
    <mergeCell ref="AC124:AD124"/>
    <mergeCell ref="AF124:AI124"/>
    <mergeCell ref="K125:L125"/>
    <mergeCell ref="M125:T125"/>
    <mergeCell ref="U125:Y125"/>
    <mergeCell ref="Z125:AB125"/>
    <mergeCell ref="K124:L124"/>
    <mergeCell ref="M124:T124"/>
    <mergeCell ref="U124:Y124"/>
    <mergeCell ref="AF130:AI130"/>
    <mergeCell ref="K131:L131"/>
    <mergeCell ref="M131:T131"/>
    <mergeCell ref="U131:Y131"/>
    <mergeCell ref="Z131:AB131"/>
    <mergeCell ref="AC131:AD131"/>
    <mergeCell ref="AF131:AI131"/>
    <mergeCell ref="AC129:AD129"/>
    <mergeCell ref="AF129:AI129"/>
    <mergeCell ref="K130:L130"/>
    <mergeCell ref="M130:T130"/>
    <mergeCell ref="U130:Y130"/>
    <mergeCell ref="Z130:AB130"/>
    <mergeCell ref="AC130:AD130"/>
    <mergeCell ref="Z128:AB128"/>
    <mergeCell ref="AC128:AD128"/>
    <mergeCell ref="AF128:AI128"/>
    <mergeCell ref="K129:L129"/>
    <mergeCell ref="M129:T129"/>
    <mergeCell ref="U129:Y129"/>
    <mergeCell ref="Z129:AB129"/>
    <mergeCell ref="K128:L128"/>
    <mergeCell ref="M128:T128"/>
    <mergeCell ref="U128:Y128"/>
    <mergeCell ref="AF134:AI134"/>
    <mergeCell ref="K135:L135"/>
    <mergeCell ref="M135:T135"/>
    <mergeCell ref="U135:Y135"/>
    <mergeCell ref="Z135:AB135"/>
    <mergeCell ref="AC135:AD135"/>
    <mergeCell ref="AF135:AI135"/>
    <mergeCell ref="AC133:AD133"/>
    <mergeCell ref="AF133:AI133"/>
    <mergeCell ref="K134:L134"/>
    <mergeCell ref="M134:T134"/>
    <mergeCell ref="U134:Y134"/>
    <mergeCell ref="Z134:AB134"/>
    <mergeCell ref="AC134:AD134"/>
    <mergeCell ref="Z132:AB132"/>
    <mergeCell ref="AC132:AD132"/>
    <mergeCell ref="AF132:AI132"/>
    <mergeCell ref="K133:L133"/>
    <mergeCell ref="M133:T133"/>
    <mergeCell ref="U133:Y133"/>
    <mergeCell ref="Z133:AB133"/>
    <mergeCell ref="K132:L132"/>
    <mergeCell ref="M132:T132"/>
    <mergeCell ref="U132:Y132"/>
    <mergeCell ref="AF138:AI138"/>
    <mergeCell ref="K139:L139"/>
    <mergeCell ref="M139:T139"/>
    <mergeCell ref="U139:Y139"/>
    <mergeCell ref="Z139:AB139"/>
    <mergeCell ref="AC139:AD139"/>
    <mergeCell ref="AF139:AI139"/>
    <mergeCell ref="AC137:AD137"/>
    <mergeCell ref="AF137:AI137"/>
    <mergeCell ref="K138:L138"/>
    <mergeCell ref="M138:T138"/>
    <mergeCell ref="U138:Y138"/>
    <mergeCell ref="Z138:AB138"/>
    <mergeCell ref="AC138:AD138"/>
    <mergeCell ref="Z136:AB136"/>
    <mergeCell ref="AC136:AD136"/>
    <mergeCell ref="AF136:AI136"/>
    <mergeCell ref="K137:L137"/>
    <mergeCell ref="M137:T137"/>
    <mergeCell ref="U137:Y137"/>
    <mergeCell ref="Z137:AB137"/>
    <mergeCell ref="K136:L136"/>
    <mergeCell ref="M136:T136"/>
    <mergeCell ref="U136:Y136"/>
    <mergeCell ref="AF142:AI142"/>
    <mergeCell ref="K143:L143"/>
    <mergeCell ref="M143:T143"/>
    <mergeCell ref="U143:Y143"/>
    <mergeCell ref="Z143:AB143"/>
    <mergeCell ref="AC143:AD143"/>
    <mergeCell ref="AF143:AI143"/>
    <mergeCell ref="AC141:AD141"/>
    <mergeCell ref="AF141:AI141"/>
    <mergeCell ref="K142:L142"/>
    <mergeCell ref="M142:T142"/>
    <mergeCell ref="U142:Y142"/>
    <mergeCell ref="Z142:AB142"/>
    <mergeCell ref="AC142:AD142"/>
    <mergeCell ref="Z140:AB140"/>
    <mergeCell ref="AC140:AD140"/>
    <mergeCell ref="AF140:AI140"/>
    <mergeCell ref="K141:L141"/>
    <mergeCell ref="M141:T141"/>
    <mergeCell ref="U141:Y141"/>
    <mergeCell ref="Z141:AB141"/>
    <mergeCell ref="K140:L140"/>
    <mergeCell ref="M140:T140"/>
    <mergeCell ref="U140:Y140"/>
    <mergeCell ref="AF146:AI146"/>
    <mergeCell ref="K147:L147"/>
    <mergeCell ref="M147:T147"/>
    <mergeCell ref="U147:Y147"/>
    <mergeCell ref="Z147:AB147"/>
    <mergeCell ref="AC147:AD147"/>
    <mergeCell ref="AF147:AI147"/>
    <mergeCell ref="AC145:AD145"/>
    <mergeCell ref="AF145:AI145"/>
    <mergeCell ref="K146:L146"/>
    <mergeCell ref="M146:T146"/>
    <mergeCell ref="U146:Y146"/>
    <mergeCell ref="Z146:AB146"/>
    <mergeCell ref="AC146:AD146"/>
    <mergeCell ref="Z144:AB144"/>
    <mergeCell ref="AC144:AD144"/>
    <mergeCell ref="AF144:AI144"/>
    <mergeCell ref="K145:L145"/>
    <mergeCell ref="M145:T145"/>
    <mergeCell ref="U145:Y145"/>
    <mergeCell ref="Z145:AB145"/>
    <mergeCell ref="K144:L144"/>
    <mergeCell ref="M144:T144"/>
    <mergeCell ref="U144:Y144"/>
    <mergeCell ref="AF150:AI150"/>
    <mergeCell ref="K151:L151"/>
    <mergeCell ref="M151:T151"/>
    <mergeCell ref="U151:Y151"/>
    <mergeCell ref="Z151:AB151"/>
    <mergeCell ref="AC151:AD151"/>
    <mergeCell ref="AF151:AI151"/>
    <mergeCell ref="AC149:AD149"/>
    <mergeCell ref="AF149:AI149"/>
    <mergeCell ref="K150:L150"/>
    <mergeCell ref="M150:T150"/>
    <mergeCell ref="U150:Y150"/>
    <mergeCell ref="Z150:AB150"/>
    <mergeCell ref="AC150:AD150"/>
    <mergeCell ref="Z148:AB148"/>
    <mergeCell ref="AC148:AD148"/>
    <mergeCell ref="AF148:AI148"/>
    <mergeCell ref="K149:L149"/>
    <mergeCell ref="M149:T149"/>
    <mergeCell ref="U149:Y149"/>
    <mergeCell ref="Z149:AB149"/>
    <mergeCell ref="K148:L148"/>
    <mergeCell ref="M148:T148"/>
    <mergeCell ref="U148:Y148"/>
    <mergeCell ref="AF154:AI154"/>
    <mergeCell ref="K155:L155"/>
    <mergeCell ref="M155:T155"/>
    <mergeCell ref="U155:Y155"/>
    <mergeCell ref="Z155:AB155"/>
    <mergeCell ref="AC155:AD155"/>
    <mergeCell ref="AF155:AI155"/>
    <mergeCell ref="AC153:AD153"/>
    <mergeCell ref="AF153:AI153"/>
    <mergeCell ref="K154:L154"/>
    <mergeCell ref="M154:T154"/>
    <mergeCell ref="U154:Y154"/>
    <mergeCell ref="Z154:AB154"/>
    <mergeCell ref="AC154:AD154"/>
    <mergeCell ref="Z152:AB152"/>
    <mergeCell ref="AC152:AD152"/>
    <mergeCell ref="AF152:AI152"/>
    <mergeCell ref="K153:L153"/>
    <mergeCell ref="M153:T153"/>
    <mergeCell ref="U153:Y153"/>
    <mergeCell ref="Z153:AB153"/>
    <mergeCell ref="K152:L152"/>
    <mergeCell ref="M152:T152"/>
    <mergeCell ref="U152:Y152"/>
    <mergeCell ref="AF158:AI158"/>
    <mergeCell ref="K159:L159"/>
    <mergeCell ref="M159:T159"/>
    <mergeCell ref="U159:Y159"/>
    <mergeCell ref="Z159:AB159"/>
    <mergeCell ref="AC159:AD159"/>
    <mergeCell ref="AF159:AI159"/>
    <mergeCell ref="AC157:AD157"/>
    <mergeCell ref="AF157:AI157"/>
    <mergeCell ref="K158:L158"/>
    <mergeCell ref="M158:T158"/>
    <mergeCell ref="U158:Y158"/>
    <mergeCell ref="Z158:AB158"/>
    <mergeCell ref="AC158:AD158"/>
    <mergeCell ref="Z156:AB156"/>
    <mergeCell ref="AC156:AD156"/>
    <mergeCell ref="AF156:AI156"/>
    <mergeCell ref="K157:L157"/>
    <mergeCell ref="M157:T157"/>
    <mergeCell ref="U157:Y157"/>
    <mergeCell ref="Z157:AB157"/>
    <mergeCell ref="K156:L156"/>
    <mergeCell ref="M156:T156"/>
    <mergeCell ref="U156:Y156"/>
    <mergeCell ref="AF162:AI162"/>
    <mergeCell ref="K163:L163"/>
    <mergeCell ref="M163:T163"/>
    <mergeCell ref="U163:Y163"/>
    <mergeCell ref="Z163:AB163"/>
    <mergeCell ref="AC163:AD163"/>
    <mergeCell ref="AF163:AI163"/>
    <mergeCell ref="AC161:AD161"/>
    <mergeCell ref="AF161:AI161"/>
    <mergeCell ref="K162:L162"/>
    <mergeCell ref="M162:T162"/>
    <mergeCell ref="U162:Y162"/>
    <mergeCell ref="Z162:AB162"/>
    <mergeCell ref="AC162:AD162"/>
    <mergeCell ref="Z160:AB160"/>
    <mergeCell ref="AC160:AD160"/>
    <mergeCell ref="AF160:AI160"/>
    <mergeCell ref="K161:L161"/>
    <mergeCell ref="M161:T161"/>
    <mergeCell ref="U161:Y161"/>
    <mergeCell ref="Z161:AB161"/>
    <mergeCell ref="K160:L160"/>
    <mergeCell ref="M160:T160"/>
    <mergeCell ref="U160:Y160"/>
    <mergeCell ref="AF166:AI166"/>
    <mergeCell ref="K167:L167"/>
    <mergeCell ref="M167:T167"/>
    <mergeCell ref="U167:Y167"/>
    <mergeCell ref="Z167:AB167"/>
    <mergeCell ref="AC167:AD167"/>
    <mergeCell ref="AF167:AI167"/>
    <mergeCell ref="AC165:AD165"/>
    <mergeCell ref="AF165:AI165"/>
    <mergeCell ref="K166:L166"/>
    <mergeCell ref="M166:T166"/>
    <mergeCell ref="U166:Y166"/>
    <mergeCell ref="Z166:AB166"/>
    <mergeCell ref="AC166:AD166"/>
    <mergeCell ref="Z164:AB164"/>
    <mergeCell ref="AC164:AD164"/>
    <mergeCell ref="AF164:AI164"/>
    <mergeCell ref="K165:L165"/>
    <mergeCell ref="M165:T165"/>
    <mergeCell ref="U165:Y165"/>
    <mergeCell ref="Z165:AB165"/>
    <mergeCell ref="K164:L164"/>
    <mergeCell ref="M164:T164"/>
    <mergeCell ref="U164:Y164"/>
    <mergeCell ref="AF170:AI170"/>
    <mergeCell ref="K171:L171"/>
    <mergeCell ref="M171:T171"/>
    <mergeCell ref="U171:Y171"/>
    <mergeCell ref="Z171:AB171"/>
    <mergeCell ref="AC171:AD171"/>
    <mergeCell ref="AF171:AI171"/>
    <mergeCell ref="AC169:AD169"/>
    <mergeCell ref="AF169:AI169"/>
    <mergeCell ref="K170:L170"/>
    <mergeCell ref="M170:T170"/>
    <mergeCell ref="U170:Y170"/>
    <mergeCell ref="Z170:AB170"/>
    <mergeCell ref="AC170:AD170"/>
    <mergeCell ref="Z168:AB168"/>
    <mergeCell ref="AC168:AD168"/>
    <mergeCell ref="AF168:AI168"/>
    <mergeCell ref="K169:L169"/>
    <mergeCell ref="M169:T169"/>
    <mergeCell ref="U169:Y169"/>
    <mergeCell ref="Z169:AB169"/>
    <mergeCell ref="K168:L168"/>
    <mergeCell ref="M168:T168"/>
    <mergeCell ref="U168:Y168"/>
    <mergeCell ref="AF174:AI174"/>
    <mergeCell ref="K175:L175"/>
    <mergeCell ref="M175:T175"/>
    <mergeCell ref="U175:Y175"/>
    <mergeCell ref="Z175:AB175"/>
    <mergeCell ref="AC175:AD175"/>
    <mergeCell ref="AF175:AI175"/>
    <mergeCell ref="AC173:AD173"/>
    <mergeCell ref="AF173:AI173"/>
    <mergeCell ref="K174:L174"/>
    <mergeCell ref="M174:T174"/>
    <mergeCell ref="U174:Y174"/>
    <mergeCell ref="Z174:AB174"/>
    <mergeCell ref="AC174:AD174"/>
    <mergeCell ref="Z172:AB172"/>
    <mergeCell ref="AC172:AD172"/>
    <mergeCell ref="AF172:AI172"/>
    <mergeCell ref="K173:L173"/>
    <mergeCell ref="M173:T173"/>
    <mergeCell ref="U173:Y173"/>
    <mergeCell ref="Z173:AB173"/>
    <mergeCell ref="K172:L172"/>
    <mergeCell ref="M172:T172"/>
    <mergeCell ref="U172:Y172"/>
    <mergeCell ref="AF178:AI178"/>
    <mergeCell ref="K179:L179"/>
    <mergeCell ref="M179:T179"/>
    <mergeCell ref="U179:Y179"/>
    <mergeCell ref="Z179:AB179"/>
    <mergeCell ref="AC179:AD179"/>
    <mergeCell ref="AF179:AI179"/>
    <mergeCell ref="AC177:AD177"/>
    <mergeCell ref="AF177:AI177"/>
    <mergeCell ref="K178:L178"/>
    <mergeCell ref="M178:T178"/>
    <mergeCell ref="U178:Y178"/>
    <mergeCell ref="Z178:AB178"/>
    <mergeCell ref="AC178:AD178"/>
    <mergeCell ref="Z176:AB176"/>
    <mergeCell ref="AC176:AD176"/>
    <mergeCell ref="AF176:AI176"/>
    <mergeCell ref="K177:L177"/>
    <mergeCell ref="M177:T177"/>
    <mergeCell ref="U177:Y177"/>
    <mergeCell ref="Z177:AB177"/>
    <mergeCell ref="K176:L176"/>
    <mergeCell ref="M176:T176"/>
    <mergeCell ref="U176:Y176"/>
    <mergeCell ref="AF182:AI182"/>
    <mergeCell ref="K183:L183"/>
    <mergeCell ref="M183:T183"/>
    <mergeCell ref="U183:Y183"/>
    <mergeCell ref="Z183:AB183"/>
    <mergeCell ref="AC183:AD183"/>
    <mergeCell ref="AF183:AI183"/>
    <mergeCell ref="AC181:AD181"/>
    <mergeCell ref="AF181:AI181"/>
    <mergeCell ref="K182:L182"/>
    <mergeCell ref="M182:T182"/>
    <mergeCell ref="U182:Y182"/>
    <mergeCell ref="Z182:AB182"/>
    <mergeCell ref="AC182:AD182"/>
    <mergeCell ref="Z180:AB180"/>
    <mergeCell ref="AC180:AD180"/>
    <mergeCell ref="AF180:AI180"/>
    <mergeCell ref="K181:L181"/>
    <mergeCell ref="M181:T181"/>
    <mergeCell ref="U181:Y181"/>
    <mergeCell ref="Z181:AB181"/>
    <mergeCell ref="K180:L180"/>
    <mergeCell ref="M180:T180"/>
    <mergeCell ref="U180:Y180"/>
    <mergeCell ref="AF186:AI186"/>
    <mergeCell ref="K187:L187"/>
    <mergeCell ref="M187:T187"/>
    <mergeCell ref="U187:Y187"/>
    <mergeCell ref="Z187:AB187"/>
    <mergeCell ref="AC187:AD187"/>
    <mergeCell ref="AF187:AI187"/>
    <mergeCell ref="AC185:AD185"/>
    <mergeCell ref="AF185:AI185"/>
    <mergeCell ref="K186:L186"/>
    <mergeCell ref="M186:T186"/>
    <mergeCell ref="U186:Y186"/>
    <mergeCell ref="Z186:AB186"/>
    <mergeCell ref="AC186:AD186"/>
    <mergeCell ref="Z184:AB184"/>
    <mergeCell ref="AC184:AD184"/>
    <mergeCell ref="AF184:AI184"/>
    <mergeCell ref="K185:L185"/>
    <mergeCell ref="M185:T185"/>
    <mergeCell ref="U185:Y185"/>
    <mergeCell ref="Z185:AB185"/>
    <mergeCell ref="K184:L184"/>
    <mergeCell ref="M184:T184"/>
    <mergeCell ref="U184:Y184"/>
    <mergeCell ref="AF190:AI190"/>
    <mergeCell ref="K191:L191"/>
    <mergeCell ref="M191:T191"/>
    <mergeCell ref="U191:Y191"/>
    <mergeCell ref="Z191:AB191"/>
    <mergeCell ref="AC191:AD191"/>
    <mergeCell ref="AF191:AI191"/>
    <mergeCell ref="AC189:AD189"/>
    <mergeCell ref="AF189:AI189"/>
    <mergeCell ref="K190:L190"/>
    <mergeCell ref="M190:T190"/>
    <mergeCell ref="U190:Y190"/>
    <mergeCell ref="Z190:AB190"/>
    <mergeCell ref="AC190:AD190"/>
    <mergeCell ref="Z188:AB188"/>
    <mergeCell ref="AC188:AD188"/>
    <mergeCell ref="AF188:AI188"/>
    <mergeCell ref="K189:L189"/>
    <mergeCell ref="M189:T189"/>
    <mergeCell ref="U189:Y189"/>
    <mergeCell ref="Z189:AB189"/>
    <mergeCell ref="K188:L188"/>
    <mergeCell ref="M188:T188"/>
    <mergeCell ref="U188:Y188"/>
    <mergeCell ref="AF194:AI194"/>
    <mergeCell ref="K195:L195"/>
    <mergeCell ref="M195:T195"/>
    <mergeCell ref="U195:Y195"/>
    <mergeCell ref="Z195:AB195"/>
    <mergeCell ref="AC195:AD195"/>
    <mergeCell ref="AF195:AI195"/>
    <mergeCell ref="AC193:AD193"/>
    <mergeCell ref="AF193:AI193"/>
    <mergeCell ref="K194:L194"/>
    <mergeCell ref="M194:T194"/>
    <mergeCell ref="U194:Y194"/>
    <mergeCell ref="Z194:AB194"/>
    <mergeCell ref="AC194:AD194"/>
    <mergeCell ref="Z192:AB192"/>
    <mergeCell ref="AC192:AD192"/>
    <mergeCell ref="AF192:AI192"/>
    <mergeCell ref="K193:L193"/>
    <mergeCell ref="M193:T193"/>
    <mergeCell ref="U193:Y193"/>
    <mergeCell ref="Z193:AB193"/>
    <mergeCell ref="K192:L192"/>
    <mergeCell ref="M192:T192"/>
    <mergeCell ref="U192:Y192"/>
    <mergeCell ref="AF198:AI198"/>
    <mergeCell ref="K199:L199"/>
    <mergeCell ref="M199:T199"/>
    <mergeCell ref="U199:Y199"/>
    <mergeCell ref="Z199:AB199"/>
    <mergeCell ref="AC199:AD199"/>
    <mergeCell ref="AF199:AI199"/>
    <mergeCell ref="AC197:AD197"/>
    <mergeCell ref="AF197:AI197"/>
    <mergeCell ref="K198:L198"/>
    <mergeCell ref="M198:T198"/>
    <mergeCell ref="U198:Y198"/>
    <mergeCell ref="Z198:AB198"/>
    <mergeCell ref="AC198:AD198"/>
    <mergeCell ref="Z196:AB196"/>
    <mergeCell ref="AC196:AD196"/>
    <mergeCell ref="AF196:AI196"/>
    <mergeCell ref="K197:L197"/>
    <mergeCell ref="M197:T197"/>
    <mergeCell ref="U197:Y197"/>
    <mergeCell ref="Z197:AB197"/>
    <mergeCell ref="K196:L196"/>
    <mergeCell ref="M196:T196"/>
    <mergeCell ref="U196:Y196"/>
    <mergeCell ref="AF202:AI202"/>
    <mergeCell ref="K203:L203"/>
    <mergeCell ref="M203:T203"/>
    <mergeCell ref="U203:Y203"/>
    <mergeCell ref="Z203:AB203"/>
    <mergeCell ref="AC203:AD203"/>
    <mergeCell ref="AF203:AI203"/>
    <mergeCell ref="AC201:AD201"/>
    <mergeCell ref="AF201:AI201"/>
    <mergeCell ref="K202:L202"/>
    <mergeCell ref="M202:T202"/>
    <mergeCell ref="U202:Y202"/>
    <mergeCell ref="Z202:AB202"/>
    <mergeCell ref="AC202:AD202"/>
    <mergeCell ref="Z200:AB200"/>
    <mergeCell ref="AC200:AD200"/>
    <mergeCell ref="AF200:AI200"/>
    <mergeCell ref="K201:L201"/>
    <mergeCell ref="M201:T201"/>
    <mergeCell ref="U201:Y201"/>
    <mergeCell ref="Z201:AB201"/>
    <mergeCell ref="K200:L200"/>
    <mergeCell ref="M200:T200"/>
    <mergeCell ref="U200:Y200"/>
    <mergeCell ref="AF206:AI206"/>
    <mergeCell ref="K207:L207"/>
    <mergeCell ref="M207:T207"/>
    <mergeCell ref="U207:Y207"/>
    <mergeCell ref="Z207:AB207"/>
    <mergeCell ref="AC207:AD207"/>
    <mergeCell ref="AF207:AI207"/>
    <mergeCell ref="AC205:AD205"/>
    <mergeCell ref="AF205:AI205"/>
    <mergeCell ref="K206:L206"/>
    <mergeCell ref="M206:T206"/>
    <mergeCell ref="U206:Y206"/>
    <mergeCell ref="Z206:AB206"/>
    <mergeCell ref="AC206:AD206"/>
    <mergeCell ref="Z204:AB204"/>
    <mergeCell ref="AC204:AD204"/>
    <mergeCell ref="AF204:AI204"/>
    <mergeCell ref="K205:L205"/>
    <mergeCell ref="M205:T205"/>
    <mergeCell ref="U205:Y205"/>
    <mergeCell ref="Z205:AB205"/>
    <mergeCell ref="K204:L204"/>
    <mergeCell ref="M204:T204"/>
    <mergeCell ref="U204:Y204"/>
    <mergeCell ref="AF210:AI210"/>
    <mergeCell ref="K211:L211"/>
    <mergeCell ref="M211:T211"/>
    <mergeCell ref="U211:Y211"/>
    <mergeCell ref="Z211:AB211"/>
    <mergeCell ref="AC211:AD211"/>
    <mergeCell ref="AF211:AI211"/>
    <mergeCell ref="AC209:AD209"/>
    <mergeCell ref="AF209:AI209"/>
    <mergeCell ref="K210:L210"/>
    <mergeCell ref="M210:T210"/>
    <mergeCell ref="U210:Y210"/>
    <mergeCell ref="Z210:AB210"/>
    <mergeCell ref="AC210:AD210"/>
    <mergeCell ref="Z208:AB208"/>
    <mergeCell ref="AC208:AD208"/>
    <mergeCell ref="AF208:AI208"/>
    <mergeCell ref="K209:L209"/>
    <mergeCell ref="M209:T209"/>
    <mergeCell ref="U209:Y209"/>
    <mergeCell ref="Z209:AB209"/>
    <mergeCell ref="K208:L208"/>
    <mergeCell ref="M208:T208"/>
    <mergeCell ref="U208:Y208"/>
    <mergeCell ref="AF214:AI214"/>
    <mergeCell ref="K215:L215"/>
    <mergeCell ref="M215:T215"/>
    <mergeCell ref="U215:Y215"/>
    <mergeCell ref="Z215:AB215"/>
    <mergeCell ref="AC215:AD215"/>
    <mergeCell ref="AF215:AI215"/>
    <mergeCell ref="AC213:AD213"/>
    <mergeCell ref="AF213:AI213"/>
    <mergeCell ref="K214:L214"/>
    <mergeCell ref="M214:T214"/>
    <mergeCell ref="U214:Y214"/>
    <mergeCell ref="Z214:AB214"/>
    <mergeCell ref="AC214:AD214"/>
    <mergeCell ref="Z212:AB212"/>
    <mergeCell ref="AC212:AD212"/>
    <mergeCell ref="AF212:AI212"/>
    <mergeCell ref="K213:L213"/>
    <mergeCell ref="M213:T213"/>
    <mergeCell ref="U213:Y213"/>
    <mergeCell ref="Z213:AB213"/>
    <mergeCell ref="K212:L212"/>
    <mergeCell ref="M212:T212"/>
    <mergeCell ref="U212:Y212"/>
    <mergeCell ref="AF218:AI218"/>
    <mergeCell ref="K219:L219"/>
    <mergeCell ref="M219:T219"/>
    <mergeCell ref="U219:Y219"/>
    <mergeCell ref="Z219:AB219"/>
    <mergeCell ref="AC219:AD219"/>
    <mergeCell ref="AF219:AI219"/>
    <mergeCell ref="AC217:AD217"/>
    <mergeCell ref="AF217:AI217"/>
    <mergeCell ref="K218:L218"/>
    <mergeCell ref="M218:T218"/>
    <mergeCell ref="U218:Y218"/>
    <mergeCell ref="Z218:AB218"/>
    <mergeCell ref="AC218:AD218"/>
    <mergeCell ref="Z216:AB216"/>
    <mergeCell ref="AC216:AD216"/>
    <mergeCell ref="AF216:AI216"/>
    <mergeCell ref="K217:L217"/>
    <mergeCell ref="M217:T217"/>
    <mergeCell ref="U217:Y217"/>
    <mergeCell ref="Z217:AB217"/>
    <mergeCell ref="K216:L216"/>
    <mergeCell ref="M216:T216"/>
    <mergeCell ref="U216:Y216"/>
    <mergeCell ref="AF222:AI222"/>
    <mergeCell ref="K223:L223"/>
    <mergeCell ref="M223:T223"/>
    <mergeCell ref="U223:Y223"/>
    <mergeCell ref="Z223:AB223"/>
    <mergeCell ref="AC223:AD223"/>
    <mergeCell ref="AF223:AI223"/>
    <mergeCell ref="AC221:AD221"/>
    <mergeCell ref="AF221:AI221"/>
    <mergeCell ref="K222:L222"/>
    <mergeCell ref="M222:T222"/>
    <mergeCell ref="U222:Y222"/>
    <mergeCell ref="Z222:AB222"/>
    <mergeCell ref="AC222:AD222"/>
    <mergeCell ref="Z220:AB220"/>
    <mergeCell ref="AC220:AD220"/>
    <mergeCell ref="AF220:AI220"/>
    <mergeCell ref="K221:L221"/>
    <mergeCell ref="M221:T221"/>
    <mergeCell ref="U221:Y221"/>
    <mergeCell ref="Z221:AB221"/>
    <mergeCell ref="K220:L220"/>
    <mergeCell ref="M220:T220"/>
    <mergeCell ref="U220:Y220"/>
    <mergeCell ref="AF226:AI226"/>
    <mergeCell ref="K227:L227"/>
    <mergeCell ref="M227:T227"/>
    <mergeCell ref="U227:Y227"/>
    <mergeCell ref="Z227:AB227"/>
    <mergeCell ref="AC227:AD227"/>
    <mergeCell ref="AF227:AI227"/>
    <mergeCell ref="AC225:AD225"/>
    <mergeCell ref="AF225:AI225"/>
    <mergeCell ref="K226:L226"/>
    <mergeCell ref="M226:T226"/>
    <mergeCell ref="U226:Y226"/>
    <mergeCell ref="Z226:AB226"/>
    <mergeCell ref="AC226:AD226"/>
    <mergeCell ref="Z224:AB224"/>
    <mergeCell ref="AC224:AD224"/>
    <mergeCell ref="AF224:AI224"/>
    <mergeCell ref="K225:L225"/>
    <mergeCell ref="M225:T225"/>
    <mergeCell ref="U225:Y225"/>
    <mergeCell ref="Z225:AB225"/>
    <mergeCell ref="K224:L224"/>
    <mergeCell ref="M224:T224"/>
    <mergeCell ref="U224:Y224"/>
    <mergeCell ref="AF230:AI230"/>
    <mergeCell ref="K231:L231"/>
    <mergeCell ref="M231:T231"/>
    <mergeCell ref="U231:Y231"/>
    <mergeCell ref="Z231:AB231"/>
    <mergeCell ref="AC231:AD231"/>
    <mergeCell ref="AF231:AI231"/>
    <mergeCell ref="AC229:AD229"/>
    <mergeCell ref="AF229:AI229"/>
    <mergeCell ref="K230:L230"/>
    <mergeCell ref="M230:T230"/>
    <mergeCell ref="U230:Y230"/>
    <mergeCell ref="Z230:AB230"/>
    <mergeCell ref="AC230:AD230"/>
    <mergeCell ref="Z228:AB228"/>
    <mergeCell ref="AC228:AD228"/>
    <mergeCell ref="AF228:AI228"/>
    <mergeCell ref="K229:L229"/>
    <mergeCell ref="M229:T229"/>
    <mergeCell ref="U229:Y229"/>
    <mergeCell ref="Z229:AB229"/>
    <mergeCell ref="K228:L228"/>
    <mergeCell ref="M228:T228"/>
    <mergeCell ref="U228:Y228"/>
    <mergeCell ref="AF234:AI234"/>
    <mergeCell ref="K235:L235"/>
    <mergeCell ref="M235:T235"/>
    <mergeCell ref="U235:Y235"/>
    <mergeCell ref="Z235:AB235"/>
    <mergeCell ref="AC235:AD235"/>
    <mergeCell ref="AF235:AI235"/>
    <mergeCell ref="AC233:AD233"/>
    <mergeCell ref="AF233:AI233"/>
    <mergeCell ref="K234:L234"/>
    <mergeCell ref="M234:T234"/>
    <mergeCell ref="U234:Y234"/>
    <mergeCell ref="Z234:AB234"/>
    <mergeCell ref="AC234:AD234"/>
    <mergeCell ref="Z232:AB232"/>
    <mergeCell ref="AC232:AD232"/>
    <mergeCell ref="AF232:AI232"/>
    <mergeCell ref="K233:L233"/>
    <mergeCell ref="M233:T233"/>
    <mergeCell ref="U233:Y233"/>
    <mergeCell ref="Z233:AB233"/>
    <mergeCell ref="K232:L232"/>
    <mergeCell ref="M232:T232"/>
    <mergeCell ref="U232:Y232"/>
    <mergeCell ref="AF238:AI238"/>
    <mergeCell ref="K239:L239"/>
    <mergeCell ref="M239:T239"/>
    <mergeCell ref="U239:Y239"/>
    <mergeCell ref="Z239:AB239"/>
    <mergeCell ref="AC239:AD239"/>
    <mergeCell ref="AF239:AI239"/>
    <mergeCell ref="AC237:AD237"/>
    <mergeCell ref="AF237:AI237"/>
    <mergeCell ref="K238:L238"/>
    <mergeCell ref="M238:T238"/>
    <mergeCell ref="U238:Y238"/>
    <mergeCell ref="Z238:AB238"/>
    <mergeCell ref="AC238:AD238"/>
    <mergeCell ref="Z236:AB236"/>
    <mergeCell ref="AC236:AD236"/>
    <mergeCell ref="AF236:AI236"/>
    <mergeCell ref="K237:L237"/>
    <mergeCell ref="M237:T237"/>
    <mergeCell ref="U237:Y237"/>
    <mergeCell ref="Z237:AB237"/>
    <mergeCell ref="K236:L236"/>
    <mergeCell ref="M236:T236"/>
    <mergeCell ref="U236:Y236"/>
    <mergeCell ref="AF242:AI242"/>
    <mergeCell ref="K243:L243"/>
    <mergeCell ref="M243:T243"/>
    <mergeCell ref="U243:Y243"/>
    <mergeCell ref="Z243:AB243"/>
    <mergeCell ref="AC243:AD243"/>
    <mergeCell ref="AF243:AI243"/>
    <mergeCell ref="AC241:AD241"/>
    <mergeCell ref="AF241:AI241"/>
    <mergeCell ref="K242:L242"/>
    <mergeCell ref="M242:T242"/>
    <mergeCell ref="U242:Y242"/>
    <mergeCell ref="Z242:AB242"/>
    <mergeCell ref="AC242:AD242"/>
    <mergeCell ref="Z240:AB240"/>
    <mergeCell ref="AC240:AD240"/>
    <mergeCell ref="AF240:AI240"/>
    <mergeCell ref="K241:L241"/>
    <mergeCell ref="M241:T241"/>
    <mergeCell ref="U241:Y241"/>
    <mergeCell ref="Z241:AB241"/>
    <mergeCell ref="K240:L240"/>
    <mergeCell ref="M240:T240"/>
    <mergeCell ref="U240:Y240"/>
    <mergeCell ref="AF246:AI246"/>
    <mergeCell ref="K247:L247"/>
    <mergeCell ref="M247:T247"/>
    <mergeCell ref="U247:Y247"/>
    <mergeCell ref="Z247:AB247"/>
    <mergeCell ref="AC247:AD247"/>
    <mergeCell ref="AF247:AI247"/>
    <mergeCell ref="AC245:AD245"/>
    <mergeCell ref="AF245:AI245"/>
    <mergeCell ref="K246:L246"/>
    <mergeCell ref="M246:T246"/>
    <mergeCell ref="U246:Y246"/>
    <mergeCell ref="Z246:AB246"/>
    <mergeCell ref="AC246:AD246"/>
    <mergeCell ref="Z244:AB244"/>
    <mergeCell ref="AC244:AD244"/>
    <mergeCell ref="AF244:AI244"/>
    <mergeCell ref="K245:L245"/>
    <mergeCell ref="M245:T245"/>
    <mergeCell ref="U245:Y245"/>
    <mergeCell ref="Z245:AB245"/>
    <mergeCell ref="K244:L244"/>
    <mergeCell ref="M244:T244"/>
    <mergeCell ref="U244:Y244"/>
    <mergeCell ref="AF250:AI250"/>
    <mergeCell ref="K251:L251"/>
    <mergeCell ref="M251:T251"/>
    <mergeCell ref="U251:Y251"/>
    <mergeCell ref="Z251:AB251"/>
    <mergeCell ref="AC251:AD251"/>
    <mergeCell ref="AF251:AI251"/>
    <mergeCell ref="AC249:AD249"/>
    <mergeCell ref="AF249:AI249"/>
    <mergeCell ref="K250:L250"/>
    <mergeCell ref="M250:T250"/>
    <mergeCell ref="U250:Y250"/>
    <mergeCell ref="Z250:AB250"/>
    <mergeCell ref="AC250:AD250"/>
    <mergeCell ref="Z248:AB248"/>
    <mergeCell ref="AC248:AD248"/>
    <mergeCell ref="AF248:AI248"/>
    <mergeCell ref="K249:L249"/>
    <mergeCell ref="M249:T249"/>
    <mergeCell ref="U249:Y249"/>
    <mergeCell ref="Z249:AB249"/>
    <mergeCell ref="K248:L248"/>
    <mergeCell ref="M248:T248"/>
    <mergeCell ref="U248:Y248"/>
    <mergeCell ref="AF254:AI254"/>
    <mergeCell ref="K255:L255"/>
    <mergeCell ref="M255:T255"/>
    <mergeCell ref="U255:Y255"/>
    <mergeCell ref="Z255:AB255"/>
    <mergeCell ref="AC255:AD255"/>
    <mergeCell ref="AF255:AI255"/>
    <mergeCell ref="AC253:AD253"/>
    <mergeCell ref="AF253:AI253"/>
    <mergeCell ref="K254:L254"/>
    <mergeCell ref="M254:T254"/>
    <mergeCell ref="U254:Y254"/>
    <mergeCell ref="Z254:AB254"/>
    <mergeCell ref="AC254:AD254"/>
    <mergeCell ref="Z252:AB252"/>
    <mergeCell ref="AC252:AD252"/>
    <mergeCell ref="AF252:AI252"/>
    <mergeCell ref="K253:L253"/>
    <mergeCell ref="M253:T253"/>
    <mergeCell ref="U253:Y253"/>
    <mergeCell ref="Z253:AB253"/>
    <mergeCell ref="K252:L252"/>
    <mergeCell ref="M252:T252"/>
    <mergeCell ref="U252:Y252"/>
    <mergeCell ref="AF258:AI258"/>
    <mergeCell ref="K259:L259"/>
    <mergeCell ref="M259:T259"/>
    <mergeCell ref="U259:Y259"/>
    <mergeCell ref="Z259:AB259"/>
    <mergeCell ref="AC259:AD259"/>
    <mergeCell ref="AF259:AI259"/>
    <mergeCell ref="AC257:AD257"/>
    <mergeCell ref="AF257:AI257"/>
    <mergeCell ref="K258:L258"/>
    <mergeCell ref="M258:T258"/>
    <mergeCell ref="U258:Y258"/>
    <mergeCell ref="Z258:AB258"/>
    <mergeCell ref="AC258:AD258"/>
    <mergeCell ref="Z256:AB256"/>
    <mergeCell ref="AC256:AD256"/>
    <mergeCell ref="AF256:AI256"/>
    <mergeCell ref="K257:L257"/>
    <mergeCell ref="M257:T257"/>
    <mergeCell ref="U257:Y257"/>
    <mergeCell ref="Z257:AB257"/>
    <mergeCell ref="K256:L256"/>
    <mergeCell ref="M256:T256"/>
    <mergeCell ref="U256:Y256"/>
    <mergeCell ref="AF262:AI262"/>
    <mergeCell ref="K263:L263"/>
    <mergeCell ref="M263:T263"/>
    <mergeCell ref="U263:Y263"/>
    <mergeCell ref="Z263:AB263"/>
    <mergeCell ref="AC263:AD263"/>
    <mergeCell ref="AF263:AI263"/>
    <mergeCell ref="AC261:AD261"/>
    <mergeCell ref="AF261:AI261"/>
    <mergeCell ref="K262:L262"/>
    <mergeCell ref="M262:T262"/>
    <mergeCell ref="U262:Y262"/>
    <mergeCell ref="Z262:AB262"/>
    <mergeCell ref="AC262:AD262"/>
    <mergeCell ref="Z260:AB260"/>
    <mergeCell ref="AC260:AD260"/>
    <mergeCell ref="AF260:AI260"/>
    <mergeCell ref="K261:L261"/>
    <mergeCell ref="M261:T261"/>
    <mergeCell ref="U261:Y261"/>
    <mergeCell ref="Z261:AB261"/>
    <mergeCell ref="K260:L260"/>
    <mergeCell ref="M260:T260"/>
    <mergeCell ref="U260:Y260"/>
    <mergeCell ref="AF266:AI266"/>
    <mergeCell ref="K267:L267"/>
    <mergeCell ref="M267:T267"/>
    <mergeCell ref="U267:Y267"/>
    <mergeCell ref="Z267:AB267"/>
    <mergeCell ref="AC267:AD267"/>
    <mergeCell ref="AF267:AI267"/>
    <mergeCell ref="AC265:AD265"/>
    <mergeCell ref="AF265:AI265"/>
    <mergeCell ref="K266:L266"/>
    <mergeCell ref="M266:T266"/>
    <mergeCell ref="U266:Y266"/>
    <mergeCell ref="Z266:AB266"/>
    <mergeCell ref="AC266:AD266"/>
    <mergeCell ref="Z264:AB264"/>
    <mergeCell ref="AC264:AD264"/>
    <mergeCell ref="AF264:AI264"/>
    <mergeCell ref="K265:L265"/>
    <mergeCell ref="M265:T265"/>
    <mergeCell ref="U265:Y265"/>
    <mergeCell ref="Z265:AB265"/>
    <mergeCell ref="K264:L264"/>
    <mergeCell ref="M264:T264"/>
    <mergeCell ref="U264:Y264"/>
    <mergeCell ref="AF270:AI270"/>
    <mergeCell ref="K271:L271"/>
    <mergeCell ref="M271:T271"/>
    <mergeCell ref="U271:Y271"/>
    <mergeCell ref="Z271:AB271"/>
    <mergeCell ref="AC271:AD271"/>
    <mergeCell ref="AF271:AI271"/>
    <mergeCell ref="AC269:AD269"/>
    <mergeCell ref="AF269:AI269"/>
    <mergeCell ref="K270:L270"/>
    <mergeCell ref="M270:T270"/>
    <mergeCell ref="U270:Y270"/>
    <mergeCell ref="Z270:AB270"/>
    <mergeCell ref="AC270:AD270"/>
    <mergeCell ref="Z268:AB268"/>
    <mergeCell ref="AC268:AD268"/>
    <mergeCell ref="AF268:AI268"/>
    <mergeCell ref="K269:L269"/>
    <mergeCell ref="M269:T269"/>
    <mergeCell ref="U269:Y269"/>
    <mergeCell ref="Z269:AB269"/>
    <mergeCell ref="K268:L268"/>
    <mergeCell ref="M268:T268"/>
    <mergeCell ref="U268:Y268"/>
    <mergeCell ref="AF274:AI274"/>
    <mergeCell ref="K275:L275"/>
    <mergeCell ref="M275:T275"/>
    <mergeCell ref="U275:Y275"/>
    <mergeCell ref="Z275:AB275"/>
    <mergeCell ref="AC275:AD275"/>
    <mergeCell ref="AF275:AI275"/>
    <mergeCell ref="AC273:AD273"/>
    <mergeCell ref="AF273:AI273"/>
    <mergeCell ref="K274:L274"/>
    <mergeCell ref="M274:T274"/>
    <mergeCell ref="U274:Y274"/>
    <mergeCell ref="Z274:AB274"/>
    <mergeCell ref="AC274:AD274"/>
    <mergeCell ref="Z272:AB272"/>
    <mergeCell ref="AC272:AD272"/>
    <mergeCell ref="AF272:AI272"/>
    <mergeCell ref="K273:L273"/>
    <mergeCell ref="M273:T273"/>
    <mergeCell ref="U273:Y273"/>
    <mergeCell ref="Z273:AB273"/>
    <mergeCell ref="K272:L272"/>
    <mergeCell ref="M272:T272"/>
    <mergeCell ref="U272:Y272"/>
    <mergeCell ref="AF278:AI278"/>
    <mergeCell ref="K279:L279"/>
    <mergeCell ref="M279:T279"/>
    <mergeCell ref="U279:Y279"/>
    <mergeCell ref="Z279:AB279"/>
    <mergeCell ref="AC279:AD279"/>
    <mergeCell ref="AF279:AI279"/>
    <mergeCell ref="AC277:AD277"/>
    <mergeCell ref="AF277:AI277"/>
    <mergeCell ref="K278:L278"/>
    <mergeCell ref="M278:T278"/>
    <mergeCell ref="U278:Y278"/>
    <mergeCell ref="Z278:AB278"/>
    <mergeCell ref="AC278:AD278"/>
    <mergeCell ref="Z276:AB276"/>
    <mergeCell ref="AC276:AD276"/>
    <mergeCell ref="AF276:AI276"/>
    <mergeCell ref="K277:L277"/>
    <mergeCell ref="M277:T277"/>
    <mergeCell ref="U277:Y277"/>
    <mergeCell ref="Z277:AB277"/>
    <mergeCell ref="K276:L276"/>
    <mergeCell ref="M276:T276"/>
    <mergeCell ref="U276:Y276"/>
    <mergeCell ref="AF282:AI282"/>
    <mergeCell ref="K283:L283"/>
    <mergeCell ref="M283:T283"/>
    <mergeCell ref="U283:Y283"/>
    <mergeCell ref="Z283:AB283"/>
    <mergeCell ref="AC283:AD283"/>
    <mergeCell ref="AF283:AI283"/>
    <mergeCell ref="AC281:AD281"/>
    <mergeCell ref="AF281:AI281"/>
    <mergeCell ref="K282:L282"/>
    <mergeCell ref="M282:T282"/>
    <mergeCell ref="U282:Y282"/>
    <mergeCell ref="Z282:AB282"/>
    <mergeCell ref="AC282:AD282"/>
    <mergeCell ref="Z280:AB280"/>
    <mergeCell ref="AC280:AD280"/>
    <mergeCell ref="AF280:AI280"/>
    <mergeCell ref="K281:L281"/>
    <mergeCell ref="M281:T281"/>
    <mergeCell ref="U281:Y281"/>
    <mergeCell ref="Z281:AB281"/>
    <mergeCell ref="K280:L280"/>
    <mergeCell ref="M280:T280"/>
    <mergeCell ref="U280:Y280"/>
    <mergeCell ref="AF286:AI286"/>
    <mergeCell ref="K287:L287"/>
    <mergeCell ref="M287:T287"/>
    <mergeCell ref="U287:Y287"/>
    <mergeCell ref="Z287:AB287"/>
    <mergeCell ref="AC287:AD287"/>
    <mergeCell ref="AF287:AI287"/>
    <mergeCell ref="AC285:AD285"/>
    <mergeCell ref="AF285:AI285"/>
    <mergeCell ref="K286:L286"/>
    <mergeCell ref="M286:T286"/>
    <mergeCell ref="U286:Y286"/>
    <mergeCell ref="Z286:AB286"/>
    <mergeCell ref="AC286:AD286"/>
    <mergeCell ref="Z284:AB284"/>
    <mergeCell ref="AC284:AD284"/>
    <mergeCell ref="AF284:AI284"/>
    <mergeCell ref="K285:L285"/>
    <mergeCell ref="M285:T285"/>
    <mergeCell ref="U285:Y285"/>
    <mergeCell ref="Z285:AB285"/>
    <mergeCell ref="K284:L284"/>
    <mergeCell ref="M284:T284"/>
    <mergeCell ref="U284:Y284"/>
    <mergeCell ref="AF290:AI290"/>
    <mergeCell ref="K291:L291"/>
    <mergeCell ref="M291:T291"/>
    <mergeCell ref="U291:Y291"/>
    <mergeCell ref="Z291:AB291"/>
    <mergeCell ref="AC291:AD291"/>
    <mergeCell ref="AF291:AI291"/>
    <mergeCell ref="AC289:AD289"/>
    <mergeCell ref="AF289:AI289"/>
    <mergeCell ref="K290:L290"/>
    <mergeCell ref="M290:T290"/>
    <mergeCell ref="U290:Y290"/>
    <mergeCell ref="Z290:AB290"/>
    <mergeCell ref="AC290:AD290"/>
    <mergeCell ref="Z288:AB288"/>
    <mergeCell ref="AC288:AD288"/>
    <mergeCell ref="AF288:AI288"/>
    <mergeCell ref="K289:L289"/>
    <mergeCell ref="M289:T289"/>
    <mergeCell ref="U289:Y289"/>
    <mergeCell ref="Z289:AB289"/>
    <mergeCell ref="K288:L288"/>
    <mergeCell ref="M288:T288"/>
    <mergeCell ref="U288:Y288"/>
    <mergeCell ref="AF294:AI294"/>
    <mergeCell ref="K295:L295"/>
    <mergeCell ref="M295:T295"/>
    <mergeCell ref="U295:Y295"/>
    <mergeCell ref="Z295:AB295"/>
    <mergeCell ref="AC295:AD295"/>
    <mergeCell ref="AF295:AI295"/>
    <mergeCell ref="AC293:AD293"/>
    <mergeCell ref="AF293:AI293"/>
    <mergeCell ref="K294:L294"/>
    <mergeCell ref="M294:T294"/>
    <mergeCell ref="U294:Y294"/>
    <mergeCell ref="Z294:AB294"/>
    <mergeCell ref="AC294:AD294"/>
    <mergeCell ref="Z292:AB292"/>
    <mergeCell ref="AC292:AD292"/>
    <mergeCell ref="AF292:AI292"/>
    <mergeCell ref="K293:L293"/>
    <mergeCell ref="M293:T293"/>
    <mergeCell ref="U293:Y293"/>
    <mergeCell ref="Z293:AB293"/>
    <mergeCell ref="K292:L292"/>
    <mergeCell ref="M292:T292"/>
    <mergeCell ref="U292:Y292"/>
    <mergeCell ref="AF298:AI298"/>
    <mergeCell ref="K299:L299"/>
    <mergeCell ref="M299:T299"/>
    <mergeCell ref="U299:Y299"/>
    <mergeCell ref="Z299:AB299"/>
    <mergeCell ref="AC299:AD299"/>
    <mergeCell ref="AF299:AI299"/>
    <mergeCell ref="AC297:AD297"/>
    <mergeCell ref="AF297:AI297"/>
    <mergeCell ref="K298:L298"/>
    <mergeCell ref="M298:T298"/>
    <mergeCell ref="U298:Y298"/>
    <mergeCell ref="Z298:AB298"/>
    <mergeCell ref="AC298:AD298"/>
    <mergeCell ref="Z296:AB296"/>
    <mergeCell ref="AC296:AD296"/>
    <mergeCell ref="AF296:AI296"/>
    <mergeCell ref="K297:L297"/>
    <mergeCell ref="M297:T297"/>
    <mergeCell ref="U297:Y297"/>
    <mergeCell ref="Z297:AB297"/>
    <mergeCell ref="K296:L296"/>
    <mergeCell ref="M296:T296"/>
    <mergeCell ref="U296:Y296"/>
    <mergeCell ref="AF302:AI302"/>
    <mergeCell ref="K303:L303"/>
    <mergeCell ref="M303:T303"/>
    <mergeCell ref="U303:Y303"/>
    <mergeCell ref="Z303:AB303"/>
    <mergeCell ref="AC303:AD303"/>
    <mergeCell ref="AF303:AI303"/>
    <mergeCell ref="AC301:AD301"/>
    <mergeCell ref="AF301:AI301"/>
    <mergeCell ref="K302:L302"/>
    <mergeCell ref="M302:T302"/>
    <mergeCell ref="U302:Y302"/>
    <mergeCell ref="Z302:AB302"/>
    <mergeCell ref="AC302:AD302"/>
    <mergeCell ref="Z300:AB300"/>
    <mergeCell ref="AC300:AD300"/>
    <mergeCell ref="AF300:AI300"/>
    <mergeCell ref="K301:L301"/>
    <mergeCell ref="M301:T301"/>
    <mergeCell ref="U301:Y301"/>
    <mergeCell ref="Z301:AB301"/>
    <mergeCell ref="K300:L300"/>
    <mergeCell ref="M300:T300"/>
    <mergeCell ref="U300:Y300"/>
    <mergeCell ref="AF306:AI306"/>
    <mergeCell ref="K307:L307"/>
    <mergeCell ref="M307:T307"/>
    <mergeCell ref="U307:Y307"/>
    <mergeCell ref="Z307:AB307"/>
    <mergeCell ref="AC307:AD307"/>
    <mergeCell ref="AF307:AI307"/>
    <mergeCell ref="AC305:AD305"/>
    <mergeCell ref="AF305:AI305"/>
    <mergeCell ref="K306:L306"/>
    <mergeCell ref="M306:T306"/>
    <mergeCell ref="U306:Y306"/>
    <mergeCell ref="Z306:AB306"/>
    <mergeCell ref="AC306:AD306"/>
    <mergeCell ref="Z304:AB304"/>
    <mergeCell ref="AC304:AD304"/>
    <mergeCell ref="AF304:AI304"/>
    <mergeCell ref="K305:L305"/>
    <mergeCell ref="M305:T305"/>
    <mergeCell ref="U305:Y305"/>
    <mergeCell ref="Z305:AB305"/>
    <mergeCell ref="K304:L304"/>
    <mergeCell ref="M304:T304"/>
    <mergeCell ref="U304:Y304"/>
    <mergeCell ref="AF310:AI310"/>
    <mergeCell ref="K311:L311"/>
    <mergeCell ref="M311:T311"/>
    <mergeCell ref="U311:Y311"/>
    <mergeCell ref="Z311:AB311"/>
    <mergeCell ref="AC311:AD311"/>
    <mergeCell ref="AF311:AI311"/>
    <mergeCell ref="AC309:AD309"/>
    <mergeCell ref="AF309:AI309"/>
    <mergeCell ref="K310:L310"/>
    <mergeCell ref="M310:T310"/>
    <mergeCell ref="U310:Y310"/>
    <mergeCell ref="Z310:AB310"/>
    <mergeCell ref="AC310:AD310"/>
    <mergeCell ref="Z308:AB308"/>
    <mergeCell ref="AC308:AD308"/>
    <mergeCell ref="AF308:AI308"/>
    <mergeCell ref="K309:L309"/>
    <mergeCell ref="M309:T309"/>
    <mergeCell ref="U309:Y309"/>
    <mergeCell ref="Z309:AB309"/>
    <mergeCell ref="K308:L308"/>
    <mergeCell ref="M308:T308"/>
    <mergeCell ref="U308:Y308"/>
    <mergeCell ref="AF314:AI314"/>
    <mergeCell ref="K315:L315"/>
    <mergeCell ref="M315:T315"/>
    <mergeCell ref="U315:Y315"/>
    <mergeCell ref="Z315:AB315"/>
    <mergeCell ref="AC315:AD315"/>
    <mergeCell ref="AF315:AI315"/>
    <mergeCell ref="AC313:AD313"/>
    <mergeCell ref="AF313:AI313"/>
    <mergeCell ref="K314:L314"/>
    <mergeCell ref="M314:T314"/>
    <mergeCell ref="U314:Y314"/>
    <mergeCell ref="Z314:AB314"/>
    <mergeCell ref="AC314:AD314"/>
    <mergeCell ref="Z312:AB312"/>
    <mergeCell ref="AC312:AD312"/>
    <mergeCell ref="AF312:AI312"/>
    <mergeCell ref="K313:L313"/>
    <mergeCell ref="M313:T313"/>
    <mergeCell ref="U313:Y313"/>
    <mergeCell ref="Z313:AB313"/>
    <mergeCell ref="K312:L312"/>
    <mergeCell ref="M312:T312"/>
    <mergeCell ref="U312:Y312"/>
    <mergeCell ref="AF318:AI318"/>
    <mergeCell ref="K319:L319"/>
    <mergeCell ref="M319:T319"/>
    <mergeCell ref="U319:Y319"/>
    <mergeCell ref="Z319:AB319"/>
    <mergeCell ref="AC319:AD319"/>
    <mergeCell ref="AF319:AI319"/>
    <mergeCell ref="AC317:AD317"/>
    <mergeCell ref="AF317:AI317"/>
    <mergeCell ref="K318:L318"/>
    <mergeCell ref="M318:T318"/>
    <mergeCell ref="U318:Y318"/>
    <mergeCell ref="Z318:AB318"/>
    <mergeCell ref="AC318:AD318"/>
    <mergeCell ref="Z316:AB316"/>
    <mergeCell ref="AC316:AD316"/>
    <mergeCell ref="AF316:AI316"/>
    <mergeCell ref="K317:L317"/>
    <mergeCell ref="M317:T317"/>
    <mergeCell ref="U317:Y317"/>
    <mergeCell ref="Z317:AB317"/>
    <mergeCell ref="K316:L316"/>
    <mergeCell ref="M316:T316"/>
    <mergeCell ref="U316:Y316"/>
    <mergeCell ref="AF322:AI322"/>
    <mergeCell ref="K323:L323"/>
    <mergeCell ref="M323:T323"/>
    <mergeCell ref="U323:Y323"/>
    <mergeCell ref="Z323:AB323"/>
    <mergeCell ref="AC323:AD323"/>
    <mergeCell ref="AF323:AI323"/>
    <mergeCell ref="AC321:AD321"/>
    <mergeCell ref="AF321:AI321"/>
    <mergeCell ref="K322:L322"/>
    <mergeCell ref="M322:T322"/>
    <mergeCell ref="U322:Y322"/>
    <mergeCell ref="Z322:AB322"/>
    <mergeCell ref="AC322:AD322"/>
    <mergeCell ref="Z320:AB320"/>
    <mergeCell ref="AC320:AD320"/>
    <mergeCell ref="AF320:AI320"/>
    <mergeCell ref="K321:L321"/>
    <mergeCell ref="M321:T321"/>
    <mergeCell ref="U321:Y321"/>
    <mergeCell ref="Z321:AB321"/>
    <mergeCell ref="K320:L320"/>
    <mergeCell ref="M320:T320"/>
    <mergeCell ref="U320:Y320"/>
    <mergeCell ref="AF326:AI326"/>
    <mergeCell ref="K327:L327"/>
    <mergeCell ref="M327:T327"/>
    <mergeCell ref="U327:Y327"/>
    <mergeCell ref="Z327:AB327"/>
    <mergeCell ref="AC327:AD327"/>
    <mergeCell ref="AF327:AI327"/>
    <mergeCell ref="AC325:AD325"/>
    <mergeCell ref="AF325:AI325"/>
    <mergeCell ref="K326:L326"/>
    <mergeCell ref="M326:T326"/>
    <mergeCell ref="U326:Y326"/>
    <mergeCell ref="Z326:AB326"/>
    <mergeCell ref="AC326:AD326"/>
    <mergeCell ref="Z324:AB324"/>
    <mergeCell ref="AC324:AD324"/>
    <mergeCell ref="AF324:AI324"/>
    <mergeCell ref="K325:L325"/>
    <mergeCell ref="M325:T325"/>
    <mergeCell ref="U325:Y325"/>
    <mergeCell ref="Z325:AB325"/>
    <mergeCell ref="K324:L324"/>
    <mergeCell ref="M324:T324"/>
    <mergeCell ref="U324:Y324"/>
    <mergeCell ref="AF330:AI330"/>
    <mergeCell ref="K331:L331"/>
    <mergeCell ref="M331:T331"/>
    <mergeCell ref="U331:Y331"/>
    <mergeCell ref="Z331:AB331"/>
    <mergeCell ref="AC331:AD331"/>
    <mergeCell ref="AF331:AI331"/>
    <mergeCell ref="AC329:AD329"/>
    <mergeCell ref="AF329:AI329"/>
    <mergeCell ref="K330:L330"/>
    <mergeCell ref="M330:T330"/>
    <mergeCell ref="U330:Y330"/>
    <mergeCell ref="Z330:AB330"/>
    <mergeCell ref="AC330:AD330"/>
    <mergeCell ref="Z328:AB328"/>
    <mergeCell ref="AC328:AD328"/>
    <mergeCell ref="AF328:AI328"/>
    <mergeCell ref="K329:L329"/>
    <mergeCell ref="M329:T329"/>
    <mergeCell ref="U329:Y329"/>
    <mergeCell ref="Z329:AB329"/>
    <mergeCell ref="K328:L328"/>
    <mergeCell ref="M328:T328"/>
    <mergeCell ref="U328:Y328"/>
    <mergeCell ref="AF334:AI334"/>
    <mergeCell ref="K335:L335"/>
    <mergeCell ref="M335:T335"/>
    <mergeCell ref="U335:Y335"/>
    <mergeCell ref="Z335:AB335"/>
    <mergeCell ref="AC335:AD335"/>
    <mergeCell ref="AF335:AI335"/>
    <mergeCell ref="AC333:AD333"/>
    <mergeCell ref="AF333:AI333"/>
    <mergeCell ref="K334:L334"/>
    <mergeCell ref="M334:T334"/>
    <mergeCell ref="U334:Y334"/>
    <mergeCell ref="Z334:AB334"/>
    <mergeCell ref="AC334:AD334"/>
    <mergeCell ref="Z332:AB332"/>
    <mergeCell ref="AC332:AD332"/>
    <mergeCell ref="AF332:AI332"/>
    <mergeCell ref="K333:L333"/>
    <mergeCell ref="M333:T333"/>
    <mergeCell ref="U333:Y333"/>
    <mergeCell ref="Z333:AB333"/>
    <mergeCell ref="K332:L332"/>
    <mergeCell ref="M332:T332"/>
    <mergeCell ref="U332:Y332"/>
    <mergeCell ref="AF338:AI338"/>
    <mergeCell ref="K339:L339"/>
    <mergeCell ref="M339:T339"/>
    <mergeCell ref="U339:Y339"/>
    <mergeCell ref="Z339:AB339"/>
    <mergeCell ref="AC339:AD339"/>
    <mergeCell ref="AF339:AI339"/>
    <mergeCell ref="AC337:AD337"/>
    <mergeCell ref="AF337:AI337"/>
    <mergeCell ref="K338:L338"/>
    <mergeCell ref="M338:T338"/>
    <mergeCell ref="U338:Y338"/>
    <mergeCell ref="Z338:AB338"/>
    <mergeCell ref="AC338:AD338"/>
    <mergeCell ref="Z336:AB336"/>
    <mergeCell ref="AC336:AD336"/>
    <mergeCell ref="AF336:AI336"/>
    <mergeCell ref="K337:L337"/>
    <mergeCell ref="M337:T337"/>
    <mergeCell ref="U337:Y337"/>
    <mergeCell ref="Z337:AB337"/>
    <mergeCell ref="K336:L336"/>
    <mergeCell ref="M336:T336"/>
    <mergeCell ref="U336:Y336"/>
    <mergeCell ref="AF342:AI342"/>
    <mergeCell ref="K343:L343"/>
    <mergeCell ref="M343:T343"/>
    <mergeCell ref="U343:Y343"/>
    <mergeCell ref="Z343:AB343"/>
    <mergeCell ref="AC343:AD343"/>
    <mergeCell ref="AF343:AI343"/>
    <mergeCell ref="AC341:AD341"/>
    <mergeCell ref="AF341:AI341"/>
    <mergeCell ref="K342:L342"/>
    <mergeCell ref="M342:T342"/>
    <mergeCell ref="U342:Y342"/>
    <mergeCell ref="Z342:AB342"/>
    <mergeCell ref="AC342:AD342"/>
    <mergeCell ref="Z340:AB340"/>
    <mergeCell ref="AC340:AD340"/>
    <mergeCell ref="AF340:AI340"/>
    <mergeCell ref="K341:L341"/>
    <mergeCell ref="M341:T341"/>
    <mergeCell ref="U341:Y341"/>
    <mergeCell ref="Z341:AB341"/>
    <mergeCell ref="K340:L340"/>
    <mergeCell ref="M340:T340"/>
    <mergeCell ref="U340:Y340"/>
    <mergeCell ref="AF346:AI346"/>
    <mergeCell ref="K347:L347"/>
    <mergeCell ref="M347:T347"/>
    <mergeCell ref="U347:Y347"/>
    <mergeCell ref="Z347:AB347"/>
    <mergeCell ref="AC347:AD347"/>
    <mergeCell ref="AF347:AI347"/>
    <mergeCell ref="AC345:AD345"/>
    <mergeCell ref="AF345:AI345"/>
    <mergeCell ref="K346:L346"/>
    <mergeCell ref="M346:T346"/>
    <mergeCell ref="U346:Y346"/>
    <mergeCell ref="Z346:AB346"/>
    <mergeCell ref="AC346:AD346"/>
    <mergeCell ref="Z344:AB344"/>
    <mergeCell ref="AC344:AD344"/>
    <mergeCell ref="AF344:AI344"/>
    <mergeCell ref="K345:L345"/>
    <mergeCell ref="M345:T345"/>
    <mergeCell ref="U345:Y345"/>
    <mergeCell ref="Z345:AB345"/>
    <mergeCell ref="K344:L344"/>
    <mergeCell ref="M344:T344"/>
    <mergeCell ref="U344:Y344"/>
    <mergeCell ref="AF350:AI350"/>
    <mergeCell ref="K351:L351"/>
    <mergeCell ref="M351:T351"/>
    <mergeCell ref="U351:Y351"/>
    <mergeCell ref="Z351:AB351"/>
    <mergeCell ref="AC351:AD351"/>
    <mergeCell ref="AF351:AI351"/>
    <mergeCell ref="AC349:AD349"/>
    <mergeCell ref="AF349:AI349"/>
    <mergeCell ref="K350:L350"/>
    <mergeCell ref="M350:T350"/>
    <mergeCell ref="U350:Y350"/>
    <mergeCell ref="Z350:AB350"/>
    <mergeCell ref="AC350:AD350"/>
    <mergeCell ref="Z348:AB348"/>
    <mergeCell ref="AC348:AD348"/>
    <mergeCell ref="AF348:AI348"/>
    <mergeCell ref="K349:L349"/>
    <mergeCell ref="M349:T349"/>
    <mergeCell ref="U349:Y349"/>
    <mergeCell ref="Z349:AB349"/>
    <mergeCell ref="K348:L348"/>
    <mergeCell ref="M348:T348"/>
    <mergeCell ref="U348:Y348"/>
    <mergeCell ref="AF354:AI354"/>
    <mergeCell ref="K355:L355"/>
    <mergeCell ref="M355:T355"/>
    <mergeCell ref="U355:Y355"/>
    <mergeCell ref="Z355:AB355"/>
    <mergeCell ref="AC355:AD355"/>
    <mergeCell ref="AF355:AI355"/>
    <mergeCell ref="AC353:AD353"/>
    <mergeCell ref="AF353:AI353"/>
    <mergeCell ref="K354:L354"/>
    <mergeCell ref="M354:T354"/>
    <mergeCell ref="U354:Y354"/>
    <mergeCell ref="Z354:AB354"/>
    <mergeCell ref="AC354:AD354"/>
    <mergeCell ref="Z352:AB352"/>
    <mergeCell ref="AC352:AD352"/>
    <mergeCell ref="AF352:AI352"/>
    <mergeCell ref="K353:L353"/>
    <mergeCell ref="M353:T353"/>
    <mergeCell ref="U353:Y353"/>
    <mergeCell ref="Z353:AB353"/>
    <mergeCell ref="K352:L352"/>
    <mergeCell ref="M352:T352"/>
    <mergeCell ref="U352:Y352"/>
    <mergeCell ref="AF358:AI358"/>
    <mergeCell ref="K359:L359"/>
    <mergeCell ref="M359:T359"/>
    <mergeCell ref="U359:Y359"/>
    <mergeCell ref="Z359:AB359"/>
    <mergeCell ref="AC359:AD359"/>
    <mergeCell ref="AF359:AI359"/>
    <mergeCell ref="AC357:AD357"/>
    <mergeCell ref="AF357:AI357"/>
    <mergeCell ref="K358:L358"/>
    <mergeCell ref="M358:T358"/>
    <mergeCell ref="U358:Y358"/>
    <mergeCell ref="Z358:AB358"/>
    <mergeCell ref="AC358:AD358"/>
    <mergeCell ref="Z356:AB356"/>
    <mergeCell ref="AC356:AD356"/>
    <mergeCell ref="AF356:AI356"/>
    <mergeCell ref="K357:L357"/>
    <mergeCell ref="M357:T357"/>
    <mergeCell ref="U357:Y357"/>
    <mergeCell ref="Z357:AB357"/>
    <mergeCell ref="K356:L356"/>
    <mergeCell ref="M356:T356"/>
    <mergeCell ref="U356:Y356"/>
    <mergeCell ref="AF362:AI362"/>
    <mergeCell ref="K363:L363"/>
    <mergeCell ref="M363:T363"/>
    <mergeCell ref="U363:Y363"/>
    <mergeCell ref="Z363:AB363"/>
    <mergeCell ref="AC363:AD363"/>
    <mergeCell ref="AF363:AI363"/>
    <mergeCell ref="AC361:AD361"/>
    <mergeCell ref="AF361:AI361"/>
    <mergeCell ref="K362:L362"/>
    <mergeCell ref="M362:T362"/>
    <mergeCell ref="U362:Y362"/>
    <mergeCell ref="Z362:AB362"/>
    <mergeCell ref="AC362:AD362"/>
    <mergeCell ref="Z360:AB360"/>
    <mergeCell ref="AC360:AD360"/>
    <mergeCell ref="AF360:AI360"/>
    <mergeCell ref="K361:L361"/>
    <mergeCell ref="M361:T361"/>
    <mergeCell ref="U361:Y361"/>
    <mergeCell ref="Z361:AB361"/>
    <mergeCell ref="K360:L360"/>
    <mergeCell ref="M360:T360"/>
    <mergeCell ref="U360:Y360"/>
    <mergeCell ref="AF366:AI366"/>
    <mergeCell ref="K367:L367"/>
    <mergeCell ref="M367:T367"/>
    <mergeCell ref="U367:Y367"/>
    <mergeCell ref="Z367:AB367"/>
    <mergeCell ref="AC367:AD367"/>
    <mergeCell ref="AF367:AI367"/>
    <mergeCell ref="AC365:AD365"/>
    <mergeCell ref="AF365:AI365"/>
    <mergeCell ref="K366:L366"/>
    <mergeCell ref="M366:T366"/>
    <mergeCell ref="U366:Y366"/>
    <mergeCell ref="Z366:AB366"/>
    <mergeCell ref="AC366:AD366"/>
    <mergeCell ref="Z364:AB364"/>
    <mergeCell ref="AC364:AD364"/>
    <mergeCell ref="AF364:AI364"/>
    <mergeCell ref="K365:L365"/>
    <mergeCell ref="M365:T365"/>
    <mergeCell ref="U365:Y365"/>
    <mergeCell ref="Z365:AB365"/>
    <mergeCell ref="K364:L364"/>
    <mergeCell ref="M364:T364"/>
    <mergeCell ref="U364:Y364"/>
    <mergeCell ref="AF370:AI370"/>
    <mergeCell ref="K371:L371"/>
    <mergeCell ref="M371:T371"/>
    <mergeCell ref="U371:Y371"/>
    <mergeCell ref="Z371:AB371"/>
    <mergeCell ref="AC371:AD371"/>
    <mergeCell ref="AF371:AI371"/>
    <mergeCell ref="AC369:AD369"/>
    <mergeCell ref="AF369:AI369"/>
    <mergeCell ref="K370:L370"/>
    <mergeCell ref="M370:T370"/>
    <mergeCell ref="U370:Y370"/>
    <mergeCell ref="Z370:AB370"/>
    <mergeCell ref="AC370:AD370"/>
    <mergeCell ref="Z368:AB368"/>
    <mergeCell ref="AC368:AD368"/>
    <mergeCell ref="AF368:AI368"/>
    <mergeCell ref="K369:L369"/>
    <mergeCell ref="M369:T369"/>
    <mergeCell ref="U369:Y369"/>
    <mergeCell ref="Z369:AB369"/>
    <mergeCell ref="K368:L368"/>
    <mergeCell ref="M368:T368"/>
    <mergeCell ref="U368:Y368"/>
    <mergeCell ref="AF374:AI374"/>
    <mergeCell ref="K375:L375"/>
    <mergeCell ref="M375:T375"/>
    <mergeCell ref="U375:Y375"/>
    <mergeCell ref="Z375:AB375"/>
    <mergeCell ref="AC375:AD375"/>
    <mergeCell ref="AF375:AI375"/>
    <mergeCell ref="AC373:AD373"/>
    <mergeCell ref="AF373:AI373"/>
    <mergeCell ref="K374:L374"/>
    <mergeCell ref="M374:T374"/>
    <mergeCell ref="U374:Y374"/>
    <mergeCell ref="Z374:AB374"/>
    <mergeCell ref="AC374:AD374"/>
    <mergeCell ref="Z372:AB372"/>
    <mergeCell ref="AC372:AD372"/>
    <mergeCell ref="AF372:AI372"/>
    <mergeCell ref="K373:L373"/>
    <mergeCell ref="M373:T373"/>
    <mergeCell ref="U373:Y373"/>
    <mergeCell ref="Z373:AB373"/>
    <mergeCell ref="K372:L372"/>
    <mergeCell ref="M372:T372"/>
    <mergeCell ref="U372:Y372"/>
    <mergeCell ref="AF378:AI378"/>
    <mergeCell ref="K379:L379"/>
    <mergeCell ref="M379:T379"/>
    <mergeCell ref="U379:Y379"/>
    <mergeCell ref="Z379:AB379"/>
    <mergeCell ref="AC379:AD379"/>
    <mergeCell ref="AF379:AI379"/>
    <mergeCell ref="AC377:AD377"/>
    <mergeCell ref="AF377:AI377"/>
    <mergeCell ref="K378:L378"/>
    <mergeCell ref="M378:T378"/>
    <mergeCell ref="U378:Y378"/>
    <mergeCell ref="Z378:AB378"/>
    <mergeCell ref="AC378:AD378"/>
    <mergeCell ref="Z376:AB376"/>
    <mergeCell ref="AC376:AD376"/>
    <mergeCell ref="AF376:AI376"/>
    <mergeCell ref="K377:L377"/>
    <mergeCell ref="M377:T377"/>
    <mergeCell ref="U377:Y377"/>
    <mergeCell ref="Z377:AB377"/>
    <mergeCell ref="K376:L376"/>
    <mergeCell ref="M376:T376"/>
    <mergeCell ref="U376:Y376"/>
    <mergeCell ref="AF382:AI382"/>
    <mergeCell ref="K383:L383"/>
    <mergeCell ref="M383:T383"/>
    <mergeCell ref="U383:Y383"/>
    <mergeCell ref="Z383:AB383"/>
    <mergeCell ref="AC383:AD383"/>
    <mergeCell ref="AF383:AI383"/>
    <mergeCell ref="AC381:AD381"/>
    <mergeCell ref="AF381:AI381"/>
    <mergeCell ref="K382:L382"/>
    <mergeCell ref="M382:T382"/>
    <mergeCell ref="U382:Y382"/>
    <mergeCell ref="Z382:AB382"/>
    <mergeCell ref="AC382:AD382"/>
    <mergeCell ref="Z380:AB380"/>
    <mergeCell ref="AC380:AD380"/>
    <mergeCell ref="AF380:AI380"/>
    <mergeCell ref="K381:L381"/>
    <mergeCell ref="M381:T381"/>
    <mergeCell ref="U381:Y381"/>
    <mergeCell ref="Z381:AB381"/>
    <mergeCell ref="K380:L380"/>
    <mergeCell ref="M380:T380"/>
    <mergeCell ref="U380:Y380"/>
    <mergeCell ref="AF386:AI386"/>
    <mergeCell ref="K387:L387"/>
    <mergeCell ref="M387:T387"/>
    <mergeCell ref="U387:Y387"/>
    <mergeCell ref="Z387:AB387"/>
    <mergeCell ref="AC387:AD387"/>
    <mergeCell ref="AF387:AI387"/>
    <mergeCell ref="AC385:AD385"/>
    <mergeCell ref="AF385:AI385"/>
    <mergeCell ref="K386:L386"/>
    <mergeCell ref="M386:T386"/>
    <mergeCell ref="U386:Y386"/>
    <mergeCell ref="Z386:AB386"/>
    <mergeCell ref="AC386:AD386"/>
    <mergeCell ref="Z384:AB384"/>
    <mergeCell ref="AC384:AD384"/>
    <mergeCell ref="AF384:AI384"/>
    <mergeCell ref="K385:L385"/>
    <mergeCell ref="M385:T385"/>
    <mergeCell ref="U385:Y385"/>
    <mergeCell ref="Z385:AB385"/>
    <mergeCell ref="K384:L384"/>
    <mergeCell ref="M384:T384"/>
    <mergeCell ref="U384:Y384"/>
    <mergeCell ref="AF390:AI390"/>
    <mergeCell ref="K391:L391"/>
    <mergeCell ref="M391:T391"/>
    <mergeCell ref="U391:Y391"/>
    <mergeCell ref="Z391:AB391"/>
    <mergeCell ref="AC391:AD391"/>
    <mergeCell ref="AF391:AI391"/>
    <mergeCell ref="AC389:AD389"/>
    <mergeCell ref="AF389:AI389"/>
    <mergeCell ref="K390:L390"/>
    <mergeCell ref="M390:T390"/>
    <mergeCell ref="U390:Y390"/>
    <mergeCell ref="Z390:AB390"/>
    <mergeCell ref="AC390:AD390"/>
    <mergeCell ref="Z388:AB388"/>
    <mergeCell ref="AC388:AD388"/>
    <mergeCell ref="AF388:AI388"/>
    <mergeCell ref="K389:L389"/>
    <mergeCell ref="M389:T389"/>
    <mergeCell ref="U389:Y389"/>
    <mergeCell ref="Z389:AB389"/>
    <mergeCell ref="K388:L388"/>
    <mergeCell ref="M388:T388"/>
    <mergeCell ref="U388:Y388"/>
    <mergeCell ref="AF394:AI394"/>
    <mergeCell ref="K395:L395"/>
    <mergeCell ref="M395:T395"/>
    <mergeCell ref="U395:Y395"/>
    <mergeCell ref="Z395:AB395"/>
    <mergeCell ref="AC395:AD395"/>
    <mergeCell ref="AF395:AI395"/>
    <mergeCell ref="AC393:AD393"/>
    <mergeCell ref="AF393:AI393"/>
    <mergeCell ref="K394:L394"/>
    <mergeCell ref="M394:T394"/>
    <mergeCell ref="U394:Y394"/>
    <mergeCell ref="Z394:AB394"/>
    <mergeCell ref="AC394:AD394"/>
    <mergeCell ref="Z392:AB392"/>
    <mergeCell ref="AC392:AD392"/>
    <mergeCell ref="AF392:AI392"/>
    <mergeCell ref="K393:L393"/>
    <mergeCell ref="M393:T393"/>
    <mergeCell ref="U393:Y393"/>
    <mergeCell ref="Z393:AB393"/>
    <mergeCell ref="K392:L392"/>
    <mergeCell ref="M392:T392"/>
    <mergeCell ref="U392:Y392"/>
    <mergeCell ref="AF398:AI398"/>
    <mergeCell ref="K399:L399"/>
    <mergeCell ref="M399:T399"/>
    <mergeCell ref="U399:Y399"/>
    <mergeCell ref="Z399:AB399"/>
    <mergeCell ref="AC399:AD399"/>
    <mergeCell ref="AF399:AI399"/>
    <mergeCell ref="AC397:AD397"/>
    <mergeCell ref="AF397:AI397"/>
    <mergeCell ref="K398:L398"/>
    <mergeCell ref="M398:T398"/>
    <mergeCell ref="U398:Y398"/>
    <mergeCell ref="Z398:AB398"/>
    <mergeCell ref="AC398:AD398"/>
    <mergeCell ref="Z396:AB396"/>
    <mergeCell ref="AC396:AD396"/>
    <mergeCell ref="AF396:AI396"/>
    <mergeCell ref="K397:L397"/>
    <mergeCell ref="M397:T397"/>
    <mergeCell ref="U397:Y397"/>
    <mergeCell ref="Z397:AB397"/>
    <mergeCell ref="K396:L396"/>
    <mergeCell ref="M396:T396"/>
    <mergeCell ref="U396:Y396"/>
    <mergeCell ref="AF402:AI402"/>
    <mergeCell ref="K403:L403"/>
    <mergeCell ref="M403:T403"/>
    <mergeCell ref="U403:Y403"/>
    <mergeCell ref="Z403:AB403"/>
    <mergeCell ref="AC403:AD403"/>
    <mergeCell ref="AF403:AI403"/>
    <mergeCell ref="AC401:AD401"/>
    <mergeCell ref="AF401:AI401"/>
    <mergeCell ref="K402:L402"/>
    <mergeCell ref="M402:T402"/>
    <mergeCell ref="U402:Y402"/>
    <mergeCell ref="Z402:AB402"/>
    <mergeCell ref="AC402:AD402"/>
    <mergeCell ref="Z400:AB400"/>
    <mergeCell ref="AC400:AD400"/>
    <mergeCell ref="AF400:AI400"/>
    <mergeCell ref="K401:L401"/>
    <mergeCell ref="M401:T401"/>
    <mergeCell ref="U401:Y401"/>
    <mergeCell ref="Z401:AB401"/>
    <mergeCell ref="K400:L400"/>
    <mergeCell ref="M400:T400"/>
    <mergeCell ref="U400:Y400"/>
    <mergeCell ref="AF406:AI406"/>
    <mergeCell ref="K407:L407"/>
    <mergeCell ref="M407:T407"/>
    <mergeCell ref="U407:Y407"/>
    <mergeCell ref="Z407:AB407"/>
    <mergeCell ref="AC407:AD407"/>
    <mergeCell ref="AF407:AI407"/>
    <mergeCell ref="AC405:AD405"/>
    <mergeCell ref="AF405:AI405"/>
    <mergeCell ref="K406:L406"/>
    <mergeCell ref="M406:T406"/>
    <mergeCell ref="U406:Y406"/>
    <mergeCell ref="Z406:AB406"/>
    <mergeCell ref="AC406:AD406"/>
    <mergeCell ref="Z404:AB404"/>
    <mergeCell ref="AC404:AD404"/>
    <mergeCell ref="AF404:AI404"/>
    <mergeCell ref="K405:L405"/>
    <mergeCell ref="M405:T405"/>
    <mergeCell ref="U405:Y405"/>
    <mergeCell ref="Z405:AB405"/>
    <mergeCell ref="K404:L404"/>
    <mergeCell ref="M404:T404"/>
    <mergeCell ref="U404:Y404"/>
    <mergeCell ref="AF410:AI410"/>
    <mergeCell ref="K411:L411"/>
    <mergeCell ref="M411:T411"/>
    <mergeCell ref="U411:Y411"/>
    <mergeCell ref="Z411:AB411"/>
    <mergeCell ref="AC411:AD411"/>
    <mergeCell ref="AF411:AI411"/>
    <mergeCell ref="AC409:AD409"/>
    <mergeCell ref="AF409:AI409"/>
    <mergeCell ref="K410:L410"/>
    <mergeCell ref="M410:T410"/>
    <mergeCell ref="U410:Y410"/>
    <mergeCell ref="Z410:AB410"/>
    <mergeCell ref="AC410:AD410"/>
    <mergeCell ref="Z408:AB408"/>
    <mergeCell ref="AC408:AD408"/>
    <mergeCell ref="AF408:AI408"/>
    <mergeCell ref="K409:L409"/>
    <mergeCell ref="M409:T409"/>
    <mergeCell ref="U409:Y409"/>
    <mergeCell ref="Z409:AB409"/>
    <mergeCell ref="K408:L408"/>
    <mergeCell ref="M408:T408"/>
    <mergeCell ref="U408:Y408"/>
    <mergeCell ref="AF414:AI414"/>
    <mergeCell ref="K415:L415"/>
    <mergeCell ref="M415:T415"/>
    <mergeCell ref="U415:Y415"/>
    <mergeCell ref="Z415:AB415"/>
    <mergeCell ref="AC415:AD415"/>
    <mergeCell ref="AF415:AI415"/>
    <mergeCell ref="AC413:AD413"/>
    <mergeCell ref="AF413:AI413"/>
    <mergeCell ref="K414:L414"/>
    <mergeCell ref="M414:T414"/>
    <mergeCell ref="U414:Y414"/>
    <mergeCell ref="Z414:AB414"/>
    <mergeCell ref="AC414:AD414"/>
    <mergeCell ref="Z412:AB412"/>
    <mergeCell ref="AC412:AD412"/>
    <mergeCell ref="AF412:AI412"/>
    <mergeCell ref="K413:L413"/>
    <mergeCell ref="M413:T413"/>
    <mergeCell ref="U413:Y413"/>
    <mergeCell ref="Z413:AB413"/>
    <mergeCell ref="K412:L412"/>
    <mergeCell ref="M412:T412"/>
    <mergeCell ref="U412:Y412"/>
    <mergeCell ref="AF418:AI418"/>
    <mergeCell ref="K419:L419"/>
    <mergeCell ref="M419:T419"/>
    <mergeCell ref="U419:Y419"/>
    <mergeCell ref="Z419:AB419"/>
    <mergeCell ref="AC419:AD419"/>
    <mergeCell ref="AF419:AI419"/>
    <mergeCell ref="AC417:AD417"/>
    <mergeCell ref="AF417:AI417"/>
    <mergeCell ref="K418:L418"/>
    <mergeCell ref="M418:T418"/>
    <mergeCell ref="U418:Y418"/>
    <mergeCell ref="Z418:AB418"/>
    <mergeCell ref="AC418:AD418"/>
    <mergeCell ref="Z416:AB416"/>
    <mergeCell ref="AC416:AD416"/>
    <mergeCell ref="AF416:AI416"/>
    <mergeCell ref="K417:L417"/>
    <mergeCell ref="M417:T417"/>
    <mergeCell ref="U417:Y417"/>
    <mergeCell ref="Z417:AB417"/>
    <mergeCell ref="K416:L416"/>
    <mergeCell ref="M416:T416"/>
    <mergeCell ref="U416:Y416"/>
    <mergeCell ref="AF422:AI422"/>
    <mergeCell ref="K423:L423"/>
    <mergeCell ref="M423:T423"/>
    <mergeCell ref="U423:Y423"/>
    <mergeCell ref="Z423:AB423"/>
    <mergeCell ref="AC423:AD423"/>
    <mergeCell ref="AF423:AI423"/>
    <mergeCell ref="AC421:AD421"/>
    <mergeCell ref="AF421:AI421"/>
    <mergeCell ref="K422:L422"/>
    <mergeCell ref="M422:T422"/>
    <mergeCell ref="U422:Y422"/>
    <mergeCell ref="Z422:AB422"/>
    <mergeCell ref="AC422:AD422"/>
    <mergeCell ref="Z420:AB420"/>
    <mergeCell ref="AC420:AD420"/>
    <mergeCell ref="AF420:AI420"/>
    <mergeCell ref="K421:L421"/>
    <mergeCell ref="M421:T421"/>
    <mergeCell ref="U421:Y421"/>
    <mergeCell ref="Z421:AB421"/>
    <mergeCell ref="K420:L420"/>
    <mergeCell ref="M420:T420"/>
    <mergeCell ref="U420:Y420"/>
    <mergeCell ref="AF426:AI426"/>
    <mergeCell ref="K427:L427"/>
    <mergeCell ref="M427:T427"/>
    <mergeCell ref="U427:Y427"/>
    <mergeCell ref="Z427:AB427"/>
    <mergeCell ref="AC427:AD427"/>
    <mergeCell ref="AF427:AI427"/>
    <mergeCell ref="AC425:AD425"/>
    <mergeCell ref="AF425:AI425"/>
    <mergeCell ref="K426:L426"/>
    <mergeCell ref="M426:T426"/>
    <mergeCell ref="U426:Y426"/>
    <mergeCell ref="Z426:AB426"/>
    <mergeCell ref="AC426:AD426"/>
    <mergeCell ref="Z424:AB424"/>
    <mergeCell ref="AC424:AD424"/>
    <mergeCell ref="AF424:AI424"/>
    <mergeCell ref="K425:L425"/>
    <mergeCell ref="M425:T425"/>
    <mergeCell ref="U425:Y425"/>
    <mergeCell ref="Z425:AB425"/>
    <mergeCell ref="K424:L424"/>
    <mergeCell ref="M424:T424"/>
    <mergeCell ref="U424:Y424"/>
    <mergeCell ref="AF430:AI430"/>
    <mergeCell ref="K431:L431"/>
    <mergeCell ref="M431:T431"/>
    <mergeCell ref="U431:Y431"/>
    <mergeCell ref="Z431:AB431"/>
    <mergeCell ref="AC431:AD431"/>
    <mergeCell ref="AF431:AI431"/>
    <mergeCell ref="AC429:AD429"/>
    <mergeCell ref="AF429:AI429"/>
    <mergeCell ref="K430:L430"/>
    <mergeCell ref="M430:T430"/>
    <mergeCell ref="U430:Y430"/>
    <mergeCell ref="Z430:AB430"/>
    <mergeCell ref="AC430:AD430"/>
    <mergeCell ref="Z428:AB428"/>
    <mergeCell ref="AC428:AD428"/>
    <mergeCell ref="AF428:AI428"/>
    <mergeCell ref="K429:L429"/>
    <mergeCell ref="M429:T429"/>
    <mergeCell ref="U429:Y429"/>
    <mergeCell ref="Z429:AB429"/>
    <mergeCell ref="K428:L428"/>
    <mergeCell ref="M428:T428"/>
    <mergeCell ref="U428:Y428"/>
    <mergeCell ref="AF434:AI434"/>
    <mergeCell ref="K435:L435"/>
    <mergeCell ref="M435:T435"/>
    <mergeCell ref="U435:Y435"/>
    <mergeCell ref="Z435:AB435"/>
    <mergeCell ref="AC435:AD435"/>
    <mergeCell ref="AF435:AI435"/>
    <mergeCell ref="AC433:AD433"/>
    <mergeCell ref="AF433:AI433"/>
    <mergeCell ref="K434:L434"/>
    <mergeCell ref="M434:T434"/>
    <mergeCell ref="U434:Y434"/>
    <mergeCell ref="Z434:AB434"/>
    <mergeCell ref="AC434:AD434"/>
    <mergeCell ref="Z432:AB432"/>
    <mergeCell ref="AC432:AD432"/>
    <mergeCell ref="AF432:AI432"/>
    <mergeCell ref="K433:L433"/>
    <mergeCell ref="M433:T433"/>
    <mergeCell ref="U433:Y433"/>
    <mergeCell ref="Z433:AB433"/>
    <mergeCell ref="K432:L432"/>
    <mergeCell ref="M432:T432"/>
    <mergeCell ref="U432:Y432"/>
    <mergeCell ref="AF438:AI438"/>
    <mergeCell ref="K439:L439"/>
    <mergeCell ref="M439:T439"/>
    <mergeCell ref="U439:Y439"/>
    <mergeCell ref="Z439:AB439"/>
    <mergeCell ref="AC439:AD439"/>
    <mergeCell ref="AF439:AI439"/>
    <mergeCell ref="AC437:AD437"/>
    <mergeCell ref="AF437:AI437"/>
    <mergeCell ref="K438:L438"/>
    <mergeCell ref="M438:T438"/>
    <mergeCell ref="U438:Y438"/>
    <mergeCell ref="Z438:AB438"/>
    <mergeCell ref="AC438:AD438"/>
    <mergeCell ref="Z436:AB436"/>
    <mergeCell ref="AC436:AD436"/>
    <mergeCell ref="AF436:AI436"/>
    <mergeCell ref="K437:L437"/>
    <mergeCell ref="M437:T437"/>
    <mergeCell ref="U437:Y437"/>
    <mergeCell ref="Z437:AB437"/>
    <mergeCell ref="K436:L436"/>
    <mergeCell ref="M436:T436"/>
    <mergeCell ref="U436:Y436"/>
    <mergeCell ref="AF442:AI442"/>
    <mergeCell ref="K443:L443"/>
    <mergeCell ref="M443:T443"/>
    <mergeCell ref="U443:Y443"/>
    <mergeCell ref="Z443:AB443"/>
    <mergeCell ref="AC443:AD443"/>
    <mergeCell ref="AF443:AI443"/>
    <mergeCell ref="AC441:AD441"/>
    <mergeCell ref="AF441:AI441"/>
    <mergeCell ref="K442:L442"/>
    <mergeCell ref="M442:T442"/>
    <mergeCell ref="U442:Y442"/>
    <mergeCell ref="Z442:AB442"/>
    <mergeCell ref="AC442:AD442"/>
    <mergeCell ref="Z440:AB440"/>
    <mergeCell ref="AC440:AD440"/>
    <mergeCell ref="AF440:AI440"/>
    <mergeCell ref="K441:L441"/>
    <mergeCell ref="M441:T441"/>
    <mergeCell ref="U441:Y441"/>
    <mergeCell ref="Z441:AB441"/>
    <mergeCell ref="K440:L440"/>
    <mergeCell ref="M440:T440"/>
    <mergeCell ref="U440:Y440"/>
    <mergeCell ref="AF446:AI446"/>
    <mergeCell ref="K447:L447"/>
    <mergeCell ref="M447:T447"/>
    <mergeCell ref="U447:Y447"/>
    <mergeCell ref="Z447:AB447"/>
    <mergeCell ref="AC447:AD447"/>
    <mergeCell ref="AF447:AI447"/>
    <mergeCell ref="AC445:AD445"/>
    <mergeCell ref="AF445:AI445"/>
    <mergeCell ref="K446:L446"/>
    <mergeCell ref="M446:T446"/>
    <mergeCell ref="U446:Y446"/>
    <mergeCell ref="Z446:AB446"/>
    <mergeCell ref="AC446:AD446"/>
    <mergeCell ref="Z444:AB444"/>
    <mergeCell ref="AC444:AD444"/>
    <mergeCell ref="AF444:AI444"/>
    <mergeCell ref="K445:L445"/>
    <mergeCell ref="M445:T445"/>
    <mergeCell ref="U445:Y445"/>
    <mergeCell ref="Z445:AB445"/>
    <mergeCell ref="K444:L444"/>
    <mergeCell ref="M444:T444"/>
    <mergeCell ref="U444:Y444"/>
    <mergeCell ref="AF450:AI450"/>
    <mergeCell ref="K451:L451"/>
    <mergeCell ref="M451:T451"/>
    <mergeCell ref="U451:Y451"/>
    <mergeCell ref="Z451:AB451"/>
    <mergeCell ref="AC451:AD451"/>
    <mergeCell ref="AF451:AI451"/>
    <mergeCell ref="AC449:AD449"/>
    <mergeCell ref="AF449:AI449"/>
    <mergeCell ref="K450:L450"/>
    <mergeCell ref="M450:T450"/>
    <mergeCell ref="U450:Y450"/>
    <mergeCell ref="Z450:AB450"/>
    <mergeCell ref="AC450:AD450"/>
    <mergeCell ref="Z448:AB448"/>
    <mergeCell ref="AC448:AD448"/>
    <mergeCell ref="AF448:AI448"/>
    <mergeCell ref="K449:L449"/>
    <mergeCell ref="M449:T449"/>
    <mergeCell ref="U449:Y449"/>
    <mergeCell ref="Z449:AB449"/>
    <mergeCell ref="K448:L448"/>
    <mergeCell ref="M448:T448"/>
    <mergeCell ref="U448:Y448"/>
    <mergeCell ref="AF454:AI454"/>
    <mergeCell ref="K455:L455"/>
    <mergeCell ref="M455:T455"/>
    <mergeCell ref="U455:Y455"/>
    <mergeCell ref="Z455:AB455"/>
    <mergeCell ref="AC455:AD455"/>
    <mergeCell ref="AF455:AI455"/>
    <mergeCell ref="AC453:AD453"/>
    <mergeCell ref="AF453:AI453"/>
    <mergeCell ref="K454:L454"/>
    <mergeCell ref="M454:T454"/>
    <mergeCell ref="U454:Y454"/>
    <mergeCell ref="Z454:AB454"/>
    <mergeCell ref="AC454:AD454"/>
    <mergeCell ref="Z452:AB452"/>
    <mergeCell ref="AC452:AD452"/>
    <mergeCell ref="AF452:AI452"/>
    <mergeCell ref="K453:L453"/>
    <mergeCell ref="M453:T453"/>
    <mergeCell ref="U453:Y453"/>
    <mergeCell ref="Z453:AB453"/>
    <mergeCell ref="K452:L452"/>
    <mergeCell ref="M452:T452"/>
    <mergeCell ref="U452:Y452"/>
    <mergeCell ref="AF458:AI458"/>
    <mergeCell ref="K459:L459"/>
    <mergeCell ref="M459:T459"/>
    <mergeCell ref="U459:Y459"/>
    <mergeCell ref="Z459:AB459"/>
    <mergeCell ref="AC459:AD459"/>
    <mergeCell ref="AF459:AI459"/>
    <mergeCell ref="AC457:AD457"/>
    <mergeCell ref="AF457:AI457"/>
    <mergeCell ref="K458:L458"/>
    <mergeCell ref="M458:T458"/>
    <mergeCell ref="U458:Y458"/>
    <mergeCell ref="Z458:AB458"/>
    <mergeCell ref="AC458:AD458"/>
    <mergeCell ref="Z456:AB456"/>
    <mergeCell ref="AC456:AD456"/>
    <mergeCell ref="AF456:AI456"/>
    <mergeCell ref="K457:L457"/>
    <mergeCell ref="M457:T457"/>
    <mergeCell ref="U457:Y457"/>
    <mergeCell ref="Z457:AB457"/>
    <mergeCell ref="K456:L456"/>
    <mergeCell ref="M456:T456"/>
    <mergeCell ref="U456:Y456"/>
    <mergeCell ref="AF462:AI462"/>
    <mergeCell ref="K463:L463"/>
    <mergeCell ref="M463:T463"/>
    <mergeCell ref="U463:Y463"/>
    <mergeCell ref="Z463:AB463"/>
    <mergeCell ref="AC463:AD463"/>
    <mergeCell ref="AF463:AI463"/>
    <mergeCell ref="AC461:AD461"/>
    <mergeCell ref="AF461:AI461"/>
    <mergeCell ref="K462:L462"/>
    <mergeCell ref="M462:T462"/>
    <mergeCell ref="U462:Y462"/>
    <mergeCell ref="Z462:AB462"/>
    <mergeCell ref="AC462:AD462"/>
    <mergeCell ref="Z460:AB460"/>
    <mergeCell ref="AC460:AD460"/>
    <mergeCell ref="AF460:AI460"/>
    <mergeCell ref="K461:L461"/>
    <mergeCell ref="M461:T461"/>
    <mergeCell ref="U461:Y461"/>
    <mergeCell ref="Z461:AB461"/>
    <mergeCell ref="K460:L460"/>
    <mergeCell ref="M460:T460"/>
    <mergeCell ref="U460:Y460"/>
    <mergeCell ref="AF466:AI466"/>
    <mergeCell ref="K467:L467"/>
    <mergeCell ref="M467:T467"/>
    <mergeCell ref="U467:Y467"/>
    <mergeCell ref="Z467:AB467"/>
    <mergeCell ref="AC467:AD467"/>
    <mergeCell ref="AF467:AI467"/>
    <mergeCell ref="AC465:AD465"/>
    <mergeCell ref="AF465:AI465"/>
    <mergeCell ref="K466:L466"/>
    <mergeCell ref="M466:T466"/>
    <mergeCell ref="U466:Y466"/>
    <mergeCell ref="Z466:AB466"/>
    <mergeCell ref="AC466:AD466"/>
    <mergeCell ref="Z464:AB464"/>
    <mergeCell ref="AC464:AD464"/>
    <mergeCell ref="AF464:AI464"/>
    <mergeCell ref="K465:L465"/>
    <mergeCell ref="M465:T465"/>
    <mergeCell ref="U465:Y465"/>
    <mergeCell ref="Z465:AB465"/>
    <mergeCell ref="K464:L464"/>
    <mergeCell ref="M464:T464"/>
    <mergeCell ref="U464:Y464"/>
    <mergeCell ref="AF470:AI470"/>
    <mergeCell ref="K471:L471"/>
    <mergeCell ref="M471:T471"/>
    <mergeCell ref="U471:Y471"/>
    <mergeCell ref="Z471:AB471"/>
    <mergeCell ref="AC471:AD471"/>
    <mergeCell ref="AF471:AI471"/>
    <mergeCell ref="AC469:AD469"/>
    <mergeCell ref="AF469:AI469"/>
    <mergeCell ref="K470:L470"/>
    <mergeCell ref="M470:T470"/>
    <mergeCell ref="U470:Y470"/>
    <mergeCell ref="Z470:AB470"/>
    <mergeCell ref="AC470:AD470"/>
    <mergeCell ref="Z468:AB468"/>
    <mergeCell ref="AC468:AD468"/>
    <mergeCell ref="AF468:AI468"/>
    <mergeCell ref="K469:L469"/>
    <mergeCell ref="M469:T469"/>
    <mergeCell ref="U469:Y469"/>
    <mergeCell ref="Z469:AB469"/>
    <mergeCell ref="K468:L468"/>
    <mergeCell ref="M468:T468"/>
    <mergeCell ref="U468:Y468"/>
    <mergeCell ref="AF474:AI474"/>
    <mergeCell ref="K475:L475"/>
    <mergeCell ref="M475:T475"/>
    <mergeCell ref="U475:Y475"/>
    <mergeCell ref="Z475:AB475"/>
    <mergeCell ref="AC475:AD475"/>
    <mergeCell ref="AF475:AI475"/>
    <mergeCell ref="AC473:AD473"/>
    <mergeCell ref="AF473:AI473"/>
    <mergeCell ref="K474:L474"/>
    <mergeCell ref="M474:T474"/>
    <mergeCell ref="U474:Y474"/>
    <mergeCell ref="Z474:AB474"/>
    <mergeCell ref="AC474:AD474"/>
    <mergeCell ref="Z472:AB472"/>
    <mergeCell ref="AC472:AD472"/>
    <mergeCell ref="AF472:AI472"/>
    <mergeCell ref="K473:L473"/>
    <mergeCell ref="M473:T473"/>
    <mergeCell ref="U473:Y473"/>
    <mergeCell ref="Z473:AB473"/>
    <mergeCell ref="K472:L472"/>
    <mergeCell ref="M472:T472"/>
    <mergeCell ref="U472:Y472"/>
    <mergeCell ref="AF478:AI478"/>
    <mergeCell ref="K479:L479"/>
    <mergeCell ref="M479:T479"/>
    <mergeCell ref="U479:Y479"/>
    <mergeCell ref="Z479:AB479"/>
    <mergeCell ref="AC479:AD479"/>
    <mergeCell ref="AF479:AI479"/>
    <mergeCell ref="AC477:AD477"/>
    <mergeCell ref="AF477:AI477"/>
    <mergeCell ref="K478:L478"/>
    <mergeCell ref="M478:T478"/>
    <mergeCell ref="U478:Y478"/>
    <mergeCell ref="Z478:AB478"/>
    <mergeCell ref="AC478:AD478"/>
    <mergeCell ref="Z476:AB476"/>
    <mergeCell ref="AC476:AD476"/>
    <mergeCell ref="AF476:AI476"/>
    <mergeCell ref="K477:L477"/>
    <mergeCell ref="M477:T477"/>
    <mergeCell ref="U477:Y477"/>
    <mergeCell ref="Z477:AB477"/>
    <mergeCell ref="K476:L476"/>
    <mergeCell ref="M476:T476"/>
    <mergeCell ref="U476:Y476"/>
    <mergeCell ref="AF482:AI482"/>
    <mergeCell ref="K483:L483"/>
    <mergeCell ref="M483:T483"/>
    <mergeCell ref="U483:Y483"/>
    <mergeCell ref="Z483:AB483"/>
    <mergeCell ref="AC483:AD483"/>
    <mergeCell ref="AF483:AI483"/>
    <mergeCell ref="AC481:AD481"/>
    <mergeCell ref="AF481:AI481"/>
    <mergeCell ref="K482:L482"/>
    <mergeCell ref="M482:T482"/>
    <mergeCell ref="U482:Y482"/>
    <mergeCell ref="Z482:AB482"/>
    <mergeCell ref="AC482:AD482"/>
    <mergeCell ref="Z480:AB480"/>
    <mergeCell ref="AC480:AD480"/>
    <mergeCell ref="AF480:AI480"/>
    <mergeCell ref="K481:L481"/>
    <mergeCell ref="M481:T481"/>
    <mergeCell ref="U481:Y481"/>
    <mergeCell ref="Z481:AB481"/>
    <mergeCell ref="K480:L480"/>
    <mergeCell ref="M480:T480"/>
    <mergeCell ref="U480:Y480"/>
    <mergeCell ref="AF486:AI486"/>
    <mergeCell ref="K487:L487"/>
    <mergeCell ref="M487:T487"/>
    <mergeCell ref="U487:Y487"/>
    <mergeCell ref="Z487:AB487"/>
    <mergeCell ref="AC487:AD487"/>
    <mergeCell ref="AF487:AI487"/>
    <mergeCell ref="AC485:AD485"/>
    <mergeCell ref="AF485:AI485"/>
    <mergeCell ref="K486:L486"/>
    <mergeCell ref="M486:T486"/>
    <mergeCell ref="U486:Y486"/>
    <mergeCell ref="Z486:AB486"/>
    <mergeCell ref="AC486:AD486"/>
    <mergeCell ref="Z484:AB484"/>
    <mergeCell ref="AC484:AD484"/>
    <mergeCell ref="AF484:AI484"/>
    <mergeCell ref="K485:L485"/>
    <mergeCell ref="M485:T485"/>
    <mergeCell ref="U485:Y485"/>
    <mergeCell ref="Z485:AB485"/>
    <mergeCell ref="K484:L484"/>
    <mergeCell ref="M484:T484"/>
    <mergeCell ref="U484:Y484"/>
    <mergeCell ref="AF490:AI490"/>
    <mergeCell ref="K491:L491"/>
    <mergeCell ref="M491:T491"/>
    <mergeCell ref="U491:Y491"/>
    <mergeCell ref="Z491:AB491"/>
    <mergeCell ref="AC491:AD491"/>
    <mergeCell ref="AF491:AI491"/>
    <mergeCell ref="AC489:AD489"/>
    <mergeCell ref="AF489:AI489"/>
    <mergeCell ref="K490:L490"/>
    <mergeCell ref="M490:T490"/>
    <mergeCell ref="U490:Y490"/>
    <mergeCell ref="Z490:AB490"/>
    <mergeCell ref="AC490:AD490"/>
    <mergeCell ref="Z488:AB488"/>
    <mergeCell ref="AC488:AD488"/>
    <mergeCell ref="AF488:AI488"/>
    <mergeCell ref="K489:L489"/>
    <mergeCell ref="M489:T489"/>
    <mergeCell ref="U489:Y489"/>
    <mergeCell ref="Z489:AB489"/>
    <mergeCell ref="K488:L488"/>
    <mergeCell ref="M488:T488"/>
    <mergeCell ref="U488:Y488"/>
    <mergeCell ref="AF494:AI494"/>
    <mergeCell ref="K495:L495"/>
    <mergeCell ref="M495:T495"/>
    <mergeCell ref="U495:Y495"/>
    <mergeCell ref="Z495:AB495"/>
    <mergeCell ref="AC495:AD495"/>
    <mergeCell ref="AF495:AI495"/>
    <mergeCell ref="AC493:AD493"/>
    <mergeCell ref="AF493:AI493"/>
    <mergeCell ref="K494:L494"/>
    <mergeCell ref="M494:T494"/>
    <mergeCell ref="U494:Y494"/>
    <mergeCell ref="Z494:AB494"/>
    <mergeCell ref="AC494:AD494"/>
    <mergeCell ref="Z492:AB492"/>
    <mergeCell ref="AC492:AD492"/>
    <mergeCell ref="AF492:AI492"/>
    <mergeCell ref="K493:L493"/>
    <mergeCell ref="M493:T493"/>
    <mergeCell ref="U493:Y493"/>
    <mergeCell ref="Z493:AB493"/>
    <mergeCell ref="K492:L492"/>
    <mergeCell ref="M492:T492"/>
    <mergeCell ref="U492:Y492"/>
    <mergeCell ref="AF498:AI498"/>
    <mergeCell ref="K499:L499"/>
    <mergeCell ref="M499:T499"/>
    <mergeCell ref="U499:Y499"/>
    <mergeCell ref="Z499:AB499"/>
    <mergeCell ref="AC499:AD499"/>
    <mergeCell ref="AF499:AI499"/>
    <mergeCell ref="AC497:AD497"/>
    <mergeCell ref="AF497:AI497"/>
    <mergeCell ref="K498:L498"/>
    <mergeCell ref="M498:T498"/>
    <mergeCell ref="U498:Y498"/>
    <mergeCell ref="Z498:AB498"/>
    <mergeCell ref="AC498:AD498"/>
    <mergeCell ref="Z496:AB496"/>
    <mergeCell ref="AC496:AD496"/>
    <mergeCell ref="AF496:AI496"/>
    <mergeCell ref="K497:L497"/>
    <mergeCell ref="M497:T497"/>
    <mergeCell ref="U497:Y497"/>
    <mergeCell ref="Z497:AB497"/>
    <mergeCell ref="K496:L496"/>
    <mergeCell ref="M496:T496"/>
    <mergeCell ref="U496:Y496"/>
    <mergeCell ref="AF502:AI502"/>
    <mergeCell ref="K503:L503"/>
    <mergeCell ref="M503:T503"/>
    <mergeCell ref="U503:Y503"/>
    <mergeCell ref="Z503:AB503"/>
    <mergeCell ref="AC503:AD503"/>
    <mergeCell ref="AF503:AI503"/>
    <mergeCell ref="AC501:AD501"/>
    <mergeCell ref="AF501:AI501"/>
    <mergeCell ref="K502:L502"/>
    <mergeCell ref="M502:T502"/>
    <mergeCell ref="U502:Y502"/>
    <mergeCell ref="Z502:AB502"/>
    <mergeCell ref="AC502:AD502"/>
    <mergeCell ref="Z500:AB500"/>
    <mergeCell ref="AC500:AD500"/>
    <mergeCell ref="AF500:AI500"/>
    <mergeCell ref="K501:L501"/>
    <mergeCell ref="M501:T501"/>
    <mergeCell ref="U501:Y501"/>
    <mergeCell ref="Z501:AB501"/>
    <mergeCell ref="K500:L500"/>
    <mergeCell ref="M500:T500"/>
    <mergeCell ref="U500:Y500"/>
    <mergeCell ref="AF506:AI506"/>
    <mergeCell ref="K507:L507"/>
    <mergeCell ref="M507:T507"/>
    <mergeCell ref="U507:Y507"/>
    <mergeCell ref="Z507:AB507"/>
    <mergeCell ref="AC507:AD507"/>
    <mergeCell ref="AF507:AI507"/>
    <mergeCell ref="AC505:AD505"/>
    <mergeCell ref="AF505:AI505"/>
    <mergeCell ref="K506:L506"/>
    <mergeCell ref="M506:T506"/>
    <mergeCell ref="U506:Y506"/>
    <mergeCell ref="Z506:AB506"/>
    <mergeCell ref="AC506:AD506"/>
    <mergeCell ref="Z504:AB504"/>
    <mergeCell ref="AC504:AD504"/>
    <mergeCell ref="AF504:AI504"/>
    <mergeCell ref="K505:L505"/>
    <mergeCell ref="M505:T505"/>
    <mergeCell ref="U505:Y505"/>
    <mergeCell ref="Z505:AB505"/>
    <mergeCell ref="K504:L504"/>
    <mergeCell ref="M504:T504"/>
    <mergeCell ref="U504:Y504"/>
    <mergeCell ref="AF510:AI510"/>
    <mergeCell ref="K511:L511"/>
    <mergeCell ref="M511:T511"/>
    <mergeCell ref="U511:Y511"/>
    <mergeCell ref="Z511:AB511"/>
    <mergeCell ref="AC511:AD511"/>
    <mergeCell ref="AF511:AI511"/>
    <mergeCell ref="AC509:AD509"/>
    <mergeCell ref="AF509:AI509"/>
    <mergeCell ref="K510:L510"/>
    <mergeCell ref="M510:T510"/>
    <mergeCell ref="U510:Y510"/>
    <mergeCell ref="Z510:AB510"/>
    <mergeCell ref="AC510:AD510"/>
    <mergeCell ref="Z508:AB508"/>
    <mergeCell ref="AC508:AD508"/>
    <mergeCell ref="AF508:AI508"/>
    <mergeCell ref="K509:L509"/>
    <mergeCell ref="M509:T509"/>
    <mergeCell ref="U509:Y509"/>
    <mergeCell ref="Z509:AB509"/>
    <mergeCell ref="K508:L508"/>
    <mergeCell ref="M508:T508"/>
    <mergeCell ref="U508:Y508"/>
    <mergeCell ref="AF514:AI514"/>
    <mergeCell ref="K515:L515"/>
    <mergeCell ref="M515:T515"/>
    <mergeCell ref="U515:Y515"/>
    <mergeCell ref="Z515:AB515"/>
    <mergeCell ref="AC515:AD515"/>
    <mergeCell ref="AF515:AI515"/>
    <mergeCell ref="AC513:AD513"/>
    <mergeCell ref="AF513:AI513"/>
    <mergeCell ref="K514:L514"/>
    <mergeCell ref="M514:T514"/>
    <mergeCell ref="U514:Y514"/>
    <mergeCell ref="Z514:AB514"/>
    <mergeCell ref="AC514:AD514"/>
    <mergeCell ref="Z512:AB512"/>
    <mergeCell ref="AC512:AD512"/>
    <mergeCell ref="AF512:AI512"/>
    <mergeCell ref="K513:L513"/>
    <mergeCell ref="M513:T513"/>
    <mergeCell ref="U513:Y513"/>
    <mergeCell ref="Z513:AB513"/>
    <mergeCell ref="K512:L512"/>
    <mergeCell ref="M512:T512"/>
    <mergeCell ref="U512:Y512"/>
    <mergeCell ref="AF518:AI518"/>
    <mergeCell ref="K519:L519"/>
    <mergeCell ref="M519:T519"/>
    <mergeCell ref="U519:Y519"/>
    <mergeCell ref="Z519:AB519"/>
    <mergeCell ref="AC519:AD519"/>
    <mergeCell ref="AF519:AI519"/>
    <mergeCell ref="AC517:AD517"/>
    <mergeCell ref="AF517:AI517"/>
    <mergeCell ref="K518:L518"/>
    <mergeCell ref="M518:T518"/>
    <mergeCell ref="U518:Y518"/>
    <mergeCell ref="Z518:AB518"/>
    <mergeCell ref="AC518:AD518"/>
    <mergeCell ref="Z516:AB516"/>
    <mergeCell ref="AC516:AD516"/>
    <mergeCell ref="AF516:AI516"/>
    <mergeCell ref="K517:L517"/>
    <mergeCell ref="M517:T517"/>
    <mergeCell ref="U517:Y517"/>
    <mergeCell ref="Z517:AB517"/>
    <mergeCell ref="K516:L516"/>
    <mergeCell ref="M516:T516"/>
    <mergeCell ref="U516:Y516"/>
    <mergeCell ref="AF522:AI522"/>
    <mergeCell ref="K523:L523"/>
    <mergeCell ref="M523:T523"/>
    <mergeCell ref="U523:Y523"/>
    <mergeCell ref="Z523:AB523"/>
    <mergeCell ref="AC523:AD523"/>
    <mergeCell ref="AF523:AI523"/>
    <mergeCell ref="AC521:AD521"/>
    <mergeCell ref="AF521:AI521"/>
    <mergeCell ref="K522:L522"/>
    <mergeCell ref="M522:T522"/>
    <mergeCell ref="U522:Y522"/>
    <mergeCell ref="Z522:AB522"/>
    <mergeCell ref="AC522:AD522"/>
    <mergeCell ref="Z520:AB520"/>
    <mergeCell ref="AC520:AD520"/>
    <mergeCell ref="AF520:AI520"/>
    <mergeCell ref="K521:L521"/>
    <mergeCell ref="M521:T521"/>
    <mergeCell ref="U521:Y521"/>
    <mergeCell ref="Z521:AB521"/>
    <mergeCell ref="K520:L520"/>
    <mergeCell ref="M520:T520"/>
    <mergeCell ref="U520:Y520"/>
    <mergeCell ref="AF526:AI526"/>
    <mergeCell ref="K527:L527"/>
    <mergeCell ref="M527:T527"/>
    <mergeCell ref="U527:Y527"/>
    <mergeCell ref="Z527:AB527"/>
    <mergeCell ref="AC527:AD527"/>
    <mergeCell ref="AF527:AI527"/>
    <mergeCell ref="AC525:AD525"/>
    <mergeCell ref="AF525:AI525"/>
    <mergeCell ref="K526:L526"/>
    <mergeCell ref="M526:T526"/>
    <mergeCell ref="U526:Y526"/>
    <mergeCell ref="Z526:AB526"/>
    <mergeCell ref="AC526:AD526"/>
    <mergeCell ref="Z524:AB524"/>
    <mergeCell ref="AC524:AD524"/>
    <mergeCell ref="AF524:AI524"/>
    <mergeCell ref="K525:L525"/>
    <mergeCell ref="M525:T525"/>
    <mergeCell ref="U525:Y525"/>
    <mergeCell ref="Z525:AB525"/>
    <mergeCell ref="K524:L524"/>
    <mergeCell ref="M524:T524"/>
    <mergeCell ref="U524:Y524"/>
    <mergeCell ref="AF530:AI530"/>
    <mergeCell ref="K531:L531"/>
    <mergeCell ref="M531:T531"/>
    <mergeCell ref="U531:Y531"/>
    <mergeCell ref="Z531:AB531"/>
    <mergeCell ref="AC531:AD531"/>
    <mergeCell ref="AF531:AI531"/>
    <mergeCell ref="AC529:AD529"/>
    <mergeCell ref="AF529:AI529"/>
    <mergeCell ref="K530:L530"/>
    <mergeCell ref="M530:T530"/>
    <mergeCell ref="U530:Y530"/>
    <mergeCell ref="Z530:AB530"/>
    <mergeCell ref="AC530:AD530"/>
    <mergeCell ref="Z528:AB528"/>
    <mergeCell ref="AC528:AD528"/>
    <mergeCell ref="AF528:AI528"/>
    <mergeCell ref="K529:L529"/>
    <mergeCell ref="M529:T529"/>
    <mergeCell ref="U529:Y529"/>
    <mergeCell ref="Z529:AB529"/>
    <mergeCell ref="K528:L528"/>
    <mergeCell ref="M528:T528"/>
    <mergeCell ref="U528:Y528"/>
    <mergeCell ref="AF534:AI534"/>
    <mergeCell ref="K535:L535"/>
    <mergeCell ref="M535:T535"/>
    <mergeCell ref="U535:Y535"/>
    <mergeCell ref="Z535:AB535"/>
    <mergeCell ref="AC535:AD535"/>
    <mergeCell ref="AF535:AI535"/>
    <mergeCell ref="AC533:AD533"/>
    <mergeCell ref="AF533:AI533"/>
    <mergeCell ref="K534:L534"/>
    <mergeCell ref="M534:T534"/>
    <mergeCell ref="U534:Y534"/>
    <mergeCell ref="Z534:AB534"/>
    <mergeCell ref="AC534:AD534"/>
    <mergeCell ref="Z532:AB532"/>
    <mergeCell ref="AC532:AD532"/>
    <mergeCell ref="AF532:AI532"/>
    <mergeCell ref="K533:L533"/>
    <mergeCell ref="M533:T533"/>
    <mergeCell ref="U533:Y533"/>
    <mergeCell ref="Z533:AB533"/>
    <mergeCell ref="K532:L532"/>
    <mergeCell ref="M532:T532"/>
    <mergeCell ref="U532:Y532"/>
    <mergeCell ref="AF538:AI538"/>
    <mergeCell ref="K539:L539"/>
    <mergeCell ref="M539:T539"/>
    <mergeCell ref="U539:Y539"/>
    <mergeCell ref="Z539:AB539"/>
    <mergeCell ref="AC539:AD539"/>
    <mergeCell ref="AF539:AI539"/>
    <mergeCell ref="AC537:AD537"/>
    <mergeCell ref="AF537:AI537"/>
    <mergeCell ref="K538:L538"/>
    <mergeCell ref="M538:T538"/>
    <mergeCell ref="U538:Y538"/>
    <mergeCell ref="Z538:AB538"/>
    <mergeCell ref="AC538:AD538"/>
    <mergeCell ref="Z536:AB536"/>
    <mergeCell ref="AC536:AD536"/>
    <mergeCell ref="AF536:AI536"/>
    <mergeCell ref="K537:L537"/>
    <mergeCell ref="M537:T537"/>
    <mergeCell ref="U537:Y537"/>
    <mergeCell ref="Z537:AB537"/>
    <mergeCell ref="K536:L536"/>
    <mergeCell ref="M536:T536"/>
    <mergeCell ref="U536:Y536"/>
    <mergeCell ref="AF542:AI542"/>
    <mergeCell ref="K543:L543"/>
    <mergeCell ref="M543:T543"/>
    <mergeCell ref="U543:Y543"/>
    <mergeCell ref="Z543:AB543"/>
    <mergeCell ref="AC543:AD543"/>
    <mergeCell ref="AF543:AI543"/>
    <mergeCell ref="AC541:AD541"/>
    <mergeCell ref="AF541:AI541"/>
    <mergeCell ref="K542:L542"/>
    <mergeCell ref="M542:T542"/>
    <mergeCell ref="U542:Y542"/>
    <mergeCell ref="Z542:AB542"/>
    <mergeCell ref="AC542:AD542"/>
    <mergeCell ref="Z540:AB540"/>
    <mergeCell ref="AC540:AD540"/>
    <mergeCell ref="AF540:AI540"/>
    <mergeCell ref="K541:L541"/>
    <mergeCell ref="M541:T541"/>
    <mergeCell ref="U541:Y541"/>
    <mergeCell ref="Z541:AB541"/>
    <mergeCell ref="K540:L540"/>
    <mergeCell ref="M540:T540"/>
    <mergeCell ref="U540:Y540"/>
    <mergeCell ref="AF546:AI546"/>
    <mergeCell ref="K547:L547"/>
    <mergeCell ref="M547:T547"/>
    <mergeCell ref="U547:Y547"/>
    <mergeCell ref="Z547:AB547"/>
    <mergeCell ref="AC547:AD547"/>
    <mergeCell ref="AF547:AI547"/>
    <mergeCell ref="AC545:AD545"/>
    <mergeCell ref="AF545:AI545"/>
    <mergeCell ref="K546:L546"/>
    <mergeCell ref="M546:T546"/>
    <mergeCell ref="U546:Y546"/>
    <mergeCell ref="Z546:AB546"/>
    <mergeCell ref="AC546:AD546"/>
    <mergeCell ref="Z544:AB544"/>
    <mergeCell ref="AC544:AD544"/>
    <mergeCell ref="AF544:AI544"/>
    <mergeCell ref="K545:L545"/>
    <mergeCell ref="M545:T545"/>
    <mergeCell ref="U545:Y545"/>
    <mergeCell ref="Z545:AB545"/>
    <mergeCell ref="K544:L544"/>
    <mergeCell ref="M544:T544"/>
    <mergeCell ref="U544:Y544"/>
    <mergeCell ref="AF550:AI550"/>
    <mergeCell ref="K551:L551"/>
    <mergeCell ref="M551:T551"/>
    <mergeCell ref="U551:Y551"/>
    <mergeCell ref="Z551:AB551"/>
    <mergeCell ref="AC551:AD551"/>
    <mergeCell ref="AF551:AI551"/>
    <mergeCell ref="AC549:AD549"/>
    <mergeCell ref="AF549:AI549"/>
    <mergeCell ref="K550:L550"/>
    <mergeCell ref="M550:T550"/>
    <mergeCell ref="U550:Y550"/>
    <mergeCell ref="Z550:AB550"/>
    <mergeCell ref="AC550:AD550"/>
    <mergeCell ref="Z548:AB548"/>
    <mergeCell ref="AC548:AD548"/>
    <mergeCell ref="AF548:AI548"/>
    <mergeCell ref="K549:L549"/>
    <mergeCell ref="M549:T549"/>
    <mergeCell ref="U549:Y549"/>
    <mergeCell ref="Z549:AB549"/>
    <mergeCell ref="K548:L548"/>
    <mergeCell ref="M548:T548"/>
    <mergeCell ref="U548:Y548"/>
    <mergeCell ref="AF554:AI554"/>
    <mergeCell ref="K555:L555"/>
    <mergeCell ref="M555:T555"/>
    <mergeCell ref="U555:Y555"/>
    <mergeCell ref="Z555:AB555"/>
    <mergeCell ref="AC555:AD555"/>
    <mergeCell ref="AF555:AI555"/>
    <mergeCell ref="AC553:AD553"/>
    <mergeCell ref="AF553:AI553"/>
    <mergeCell ref="K554:L554"/>
    <mergeCell ref="M554:T554"/>
    <mergeCell ref="U554:Y554"/>
    <mergeCell ref="Z554:AB554"/>
    <mergeCell ref="AC554:AD554"/>
    <mergeCell ref="Z552:AB552"/>
    <mergeCell ref="AC552:AD552"/>
    <mergeCell ref="AF552:AI552"/>
    <mergeCell ref="K553:L553"/>
    <mergeCell ref="M553:T553"/>
    <mergeCell ref="U553:Y553"/>
    <mergeCell ref="Z553:AB553"/>
    <mergeCell ref="K552:L552"/>
    <mergeCell ref="M552:T552"/>
    <mergeCell ref="U552:Y552"/>
    <mergeCell ref="AF558:AI558"/>
    <mergeCell ref="K559:L559"/>
    <mergeCell ref="M559:T559"/>
    <mergeCell ref="U559:Y559"/>
    <mergeCell ref="Z559:AB559"/>
    <mergeCell ref="AC559:AD559"/>
    <mergeCell ref="AF559:AI559"/>
    <mergeCell ref="AC557:AD557"/>
    <mergeCell ref="AF557:AI557"/>
    <mergeCell ref="K558:L558"/>
    <mergeCell ref="M558:T558"/>
    <mergeCell ref="U558:Y558"/>
    <mergeCell ref="Z558:AB558"/>
    <mergeCell ref="AC558:AD558"/>
    <mergeCell ref="Z556:AB556"/>
    <mergeCell ref="AC556:AD556"/>
    <mergeCell ref="AF556:AI556"/>
    <mergeCell ref="K557:L557"/>
    <mergeCell ref="M557:T557"/>
    <mergeCell ref="U557:Y557"/>
    <mergeCell ref="Z557:AB557"/>
    <mergeCell ref="K556:L556"/>
    <mergeCell ref="M556:T556"/>
    <mergeCell ref="U556:Y556"/>
    <mergeCell ref="AF562:AI562"/>
    <mergeCell ref="K563:L563"/>
    <mergeCell ref="M563:T563"/>
    <mergeCell ref="U563:Y563"/>
    <mergeCell ref="Z563:AB563"/>
    <mergeCell ref="AC563:AD563"/>
    <mergeCell ref="AF563:AI563"/>
    <mergeCell ref="AC561:AD561"/>
    <mergeCell ref="AF561:AI561"/>
    <mergeCell ref="K562:L562"/>
    <mergeCell ref="M562:T562"/>
    <mergeCell ref="U562:Y562"/>
    <mergeCell ref="Z562:AB562"/>
    <mergeCell ref="AC562:AD562"/>
    <mergeCell ref="Z560:AB560"/>
    <mergeCell ref="AC560:AD560"/>
    <mergeCell ref="AF560:AI560"/>
    <mergeCell ref="K561:L561"/>
    <mergeCell ref="M561:T561"/>
    <mergeCell ref="U561:Y561"/>
    <mergeCell ref="Z561:AB561"/>
    <mergeCell ref="K560:L560"/>
    <mergeCell ref="M560:T560"/>
    <mergeCell ref="U560:Y560"/>
    <mergeCell ref="AF566:AI566"/>
    <mergeCell ref="K567:L567"/>
    <mergeCell ref="M567:T567"/>
    <mergeCell ref="U567:Y567"/>
    <mergeCell ref="Z567:AB567"/>
    <mergeCell ref="AC567:AD567"/>
    <mergeCell ref="AF567:AI567"/>
    <mergeCell ref="AC565:AD565"/>
    <mergeCell ref="AF565:AI565"/>
    <mergeCell ref="K566:L566"/>
    <mergeCell ref="M566:T566"/>
    <mergeCell ref="U566:Y566"/>
    <mergeCell ref="Z566:AB566"/>
    <mergeCell ref="AC566:AD566"/>
    <mergeCell ref="Z564:AB564"/>
    <mergeCell ref="AC564:AD564"/>
    <mergeCell ref="AF564:AI564"/>
    <mergeCell ref="K565:L565"/>
    <mergeCell ref="M565:T565"/>
    <mergeCell ref="U565:Y565"/>
    <mergeCell ref="Z565:AB565"/>
    <mergeCell ref="K564:L564"/>
    <mergeCell ref="M564:T564"/>
    <mergeCell ref="U564:Y564"/>
    <mergeCell ref="AF570:AI570"/>
    <mergeCell ref="K571:L571"/>
    <mergeCell ref="M571:T571"/>
    <mergeCell ref="U571:Y571"/>
    <mergeCell ref="Z571:AB571"/>
    <mergeCell ref="AC571:AD571"/>
    <mergeCell ref="AF571:AI571"/>
    <mergeCell ref="AC569:AD569"/>
    <mergeCell ref="AF569:AI569"/>
    <mergeCell ref="K570:L570"/>
    <mergeCell ref="M570:T570"/>
    <mergeCell ref="U570:Y570"/>
    <mergeCell ref="Z570:AB570"/>
    <mergeCell ref="AC570:AD570"/>
    <mergeCell ref="Z568:AB568"/>
    <mergeCell ref="AC568:AD568"/>
    <mergeCell ref="AF568:AI568"/>
    <mergeCell ref="K569:L569"/>
    <mergeCell ref="M569:T569"/>
    <mergeCell ref="U569:Y569"/>
    <mergeCell ref="Z569:AB569"/>
    <mergeCell ref="K568:L568"/>
    <mergeCell ref="M568:T568"/>
    <mergeCell ref="U568:Y568"/>
    <mergeCell ref="AF574:AI574"/>
    <mergeCell ref="K575:L575"/>
    <mergeCell ref="M575:T575"/>
    <mergeCell ref="U575:Y575"/>
    <mergeCell ref="Z575:AB575"/>
    <mergeCell ref="AC575:AD575"/>
    <mergeCell ref="AF575:AI575"/>
    <mergeCell ref="AC573:AD573"/>
    <mergeCell ref="AF573:AI573"/>
    <mergeCell ref="K574:L574"/>
    <mergeCell ref="M574:T574"/>
    <mergeCell ref="U574:Y574"/>
    <mergeCell ref="Z574:AB574"/>
    <mergeCell ref="AC574:AD574"/>
    <mergeCell ref="Z572:AB572"/>
    <mergeCell ref="AC572:AD572"/>
    <mergeCell ref="AF572:AI572"/>
    <mergeCell ref="K573:L573"/>
    <mergeCell ref="M573:T573"/>
    <mergeCell ref="U573:Y573"/>
    <mergeCell ref="Z573:AB573"/>
    <mergeCell ref="K572:L572"/>
    <mergeCell ref="M572:T572"/>
    <mergeCell ref="U572:Y572"/>
    <mergeCell ref="AF578:AI578"/>
    <mergeCell ref="K579:L579"/>
    <mergeCell ref="M579:T579"/>
    <mergeCell ref="U579:Y579"/>
    <mergeCell ref="Z579:AB579"/>
    <mergeCell ref="AC579:AD579"/>
    <mergeCell ref="AF579:AI579"/>
    <mergeCell ref="AC577:AD577"/>
    <mergeCell ref="AF577:AI577"/>
    <mergeCell ref="K578:L578"/>
    <mergeCell ref="M578:T578"/>
    <mergeCell ref="U578:Y578"/>
    <mergeCell ref="Z578:AB578"/>
    <mergeCell ref="AC578:AD578"/>
    <mergeCell ref="Z576:AB576"/>
    <mergeCell ref="AC576:AD576"/>
    <mergeCell ref="AF576:AI576"/>
    <mergeCell ref="K577:L577"/>
    <mergeCell ref="M577:T577"/>
    <mergeCell ref="U577:Y577"/>
    <mergeCell ref="Z577:AB577"/>
    <mergeCell ref="K576:L576"/>
    <mergeCell ref="M576:T576"/>
    <mergeCell ref="U576:Y576"/>
    <mergeCell ref="AF582:AI582"/>
    <mergeCell ref="K583:L583"/>
    <mergeCell ref="M583:T583"/>
    <mergeCell ref="U583:Y583"/>
    <mergeCell ref="Z583:AB583"/>
    <mergeCell ref="AC583:AD583"/>
    <mergeCell ref="AF583:AI583"/>
    <mergeCell ref="AC581:AD581"/>
    <mergeCell ref="AF581:AI581"/>
    <mergeCell ref="K582:L582"/>
    <mergeCell ref="M582:T582"/>
    <mergeCell ref="U582:Y582"/>
    <mergeCell ref="Z582:AB582"/>
    <mergeCell ref="AC582:AD582"/>
    <mergeCell ref="Z580:AB580"/>
    <mergeCell ref="AC580:AD580"/>
    <mergeCell ref="AF580:AI580"/>
    <mergeCell ref="K581:L581"/>
    <mergeCell ref="M581:T581"/>
    <mergeCell ref="U581:Y581"/>
    <mergeCell ref="Z581:AB581"/>
    <mergeCell ref="K580:L580"/>
    <mergeCell ref="M580:T580"/>
    <mergeCell ref="U580:Y580"/>
    <mergeCell ref="AF586:AI586"/>
    <mergeCell ref="K587:L587"/>
    <mergeCell ref="M587:T587"/>
    <mergeCell ref="U587:Y587"/>
    <mergeCell ref="Z587:AB587"/>
    <mergeCell ref="AC587:AD587"/>
    <mergeCell ref="AF587:AI587"/>
    <mergeCell ref="AC585:AD585"/>
    <mergeCell ref="AF585:AI585"/>
    <mergeCell ref="K586:L586"/>
    <mergeCell ref="M586:T586"/>
    <mergeCell ref="U586:Y586"/>
    <mergeCell ref="Z586:AB586"/>
    <mergeCell ref="AC586:AD586"/>
    <mergeCell ref="Z584:AB584"/>
    <mergeCell ref="AC584:AD584"/>
    <mergeCell ref="AF584:AI584"/>
    <mergeCell ref="K585:L585"/>
    <mergeCell ref="M585:T585"/>
    <mergeCell ref="U585:Y585"/>
    <mergeCell ref="Z585:AB585"/>
    <mergeCell ref="K584:L584"/>
    <mergeCell ref="M584:T584"/>
    <mergeCell ref="U584:Y584"/>
    <mergeCell ref="AF590:AI590"/>
    <mergeCell ref="K591:L591"/>
    <mergeCell ref="M591:T591"/>
    <mergeCell ref="U591:Y591"/>
    <mergeCell ref="Z591:AB591"/>
    <mergeCell ref="AC591:AD591"/>
    <mergeCell ref="AF591:AI591"/>
    <mergeCell ref="AC589:AD589"/>
    <mergeCell ref="AF589:AI589"/>
    <mergeCell ref="K590:L590"/>
    <mergeCell ref="M590:T590"/>
    <mergeCell ref="U590:Y590"/>
    <mergeCell ref="Z590:AB590"/>
    <mergeCell ref="AC590:AD590"/>
    <mergeCell ref="Z588:AB588"/>
    <mergeCell ref="AC588:AD588"/>
    <mergeCell ref="AF588:AI588"/>
    <mergeCell ref="K589:L589"/>
    <mergeCell ref="M589:T589"/>
    <mergeCell ref="U589:Y589"/>
    <mergeCell ref="Z589:AB589"/>
    <mergeCell ref="K588:L588"/>
    <mergeCell ref="M588:T588"/>
    <mergeCell ref="U588:Y588"/>
    <mergeCell ref="AF594:AI594"/>
    <mergeCell ref="K595:L595"/>
    <mergeCell ref="M595:T595"/>
    <mergeCell ref="U595:Y595"/>
    <mergeCell ref="Z595:AB595"/>
    <mergeCell ref="AC595:AD595"/>
    <mergeCell ref="AF595:AI595"/>
    <mergeCell ref="AC593:AD593"/>
    <mergeCell ref="AF593:AI593"/>
    <mergeCell ref="K594:L594"/>
    <mergeCell ref="M594:T594"/>
    <mergeCell ref="U594:Y594"/>
    <mergeCell ref="Z594:AB594"/>
    <mergeCell ref="AC594:AD594"/>
    <mergeCell ref="Z592:AB592"/>
    <mergeCell ref="AC592:AD592"/>
    <mergeCell ref="AF592:AI592"/>
    <mergeCell ref="K593:L593"/>
    <mergeCell ref="M593:T593"/>
    <mergeCell ref="U593:Y593"/>
    <mergeCell ref="Z593:AB593"/>
    <mergeCell ref="K592:L592"/>
    <mergeCell ref="M592:T592"/>
    <mergeCell ref="U592:Y592"/>
    <mergeCell ref="AF598:AI598"/>
    <mergeCell ref="K599:L599"/>
    <mergeCell ref="M599:T599"/>
    <mergeCell ref="U599:Y599"/>
    <mergeCell ref="Z599:AB599"/>
    <mergeCell ref="AC599:AD599"/>
    <mergeCell ref="AF599:AI599"/>
    <mergeCell ref="AC597:AD597"/>
    <mergeCell ref="AF597:AI597"/>
    <mergeCell ref="K598:L598"/>
    <mergeCell ref="M598:T598"/>
    <mergeCell ref="U598:Y598"/>
    <mergeCell ref="Z598:AB598"/>
    <mergeCell ref="AC598:AD598"/>
    <mergeCell ref="Z596:AB596"/>
    <mergeCell ref="AC596:AD596"/>
    <mergeCell ref="AF596:AI596"/>
    <mergeCell ref="K597:L597"/>
    <mergeCell ref="M597:T597"/>
    <mergeCell ref="U597:Y597"/>
    <mergeCell ref="Z597:AB597"/>
    <mergeCell ref="K596:L596"/>
    <mergeCell ref="M596:T596"/>
    <mergeCell ref="U596:Y596"/>
    <mergeCell ref="AF602:AI602"/>
    <mergeCell ref="K603:L603"/>
    <mergeCell ref="M603:T603"/>
    <mergeCell ref="U603:Y603"/>
    <mergeCell ref="Z603:AB603"/>
    <mergeCell ref="AC603:AD603"/>
    <mergeCell ref="AF603:AI603"/>
    <mergeCell ref="AC601:AD601"/>
    <mergeCell ref="AF601:AI601"/>
    <mergeCell ref="K602:L602"/>
    <mergeCell ref="M602:T602"/>
    <mergeCell ref="U602:Y602"/>
    <mergeCell ref="Z602:AB602"/>
    <mergeCell ref="AC602:AD602"/>
    <mergeCell ref="Z600:AB600"/>
    <mergeCell ref="AC600:AD600"/>
    <mergeCell ref="AF600:AI600"/>
    <mergeCell ref="K601:L601"/>
    <mergeCell ref="M601:T601"/>
    <mergeCell ref="U601:Y601"/>
    <mergeCell ref="Z601:AB601"/>
    <mergeCell ref="K600:L600"/>
    <mergeCell ref="M600:T600"/>
    <mergeCell ref="U600:Y600"/>
    <mergeCell ref="AF606:AI606"/>
    <mergeCell ref="K607:L607"/>
    <mergeCell ref="M607:T607"/>
    <mergeCell ref="U607:Y607"/>
    <mergeCell ref="Z607:AB607"/>
    <mergeCell ref="AC607:AD607"/>
    <mergeCell ref="AF607:AI607"/>
    <mergeCell ref="AC605:AD605"/>
    <mergeCell ref="AF605:AI605"/>
    <mergeCell ref="K606:L606"/>
    <mergeCell ref="M606:T606"/>
    <mergeCell ref="U606:Y606"/>
    <mergeCell ref="Z606:AB606"/>
    <mergeCell ref="AC606:AD606"/>
    <mergeCell ref="Z604:AB604"/>
    <mergeCell ref="AC604:AD604"/>
    <mergeCell ref="AF604:AI604"/>
    <mergeCell ref="K605:L605"/>
    <mergeCell ref="M605:T605"/>
    <mergeCell ref="U605:Y605"/>
    <mergeCell ref="Z605:AB605"/>
    <mergeCell ref="K604:L604"/>
    <mergeCell ref="M604:T604"/>
    <mergeCell ref="U604:Y604"/>
    <mergeCell ref="AF610:AI610"/>
    <mergeCell ref="K611:L611"/>
    <mergeCell ref="M611:T611"/>
    <mergeCell ref="U611:Y611"/>
    <mergeCell ref="Z611:AB611"/>
    <mergeCell ref="AC611:AD611"/>
    <mergeCell ref="AF611:AI611"/>
    <mergeCell ref="AC609:AD609"/>
    <mergeCell ref="AF609:AI609"/>
    <mergeCell ref="K610:L610"/>
    <mergeCell ref="M610:T610"/>
    <mergeCell ref="U610:Y610"/>
    <mergeCell ref="Z610:AB610"/>
    <mergeCell ref="AC610:AD610"/>
    <mergeCell ref="Z608:AB608"/>
    <mergeCell ref="AC608:AD608"/>
    <mergeCell ref="AF608:AI608"/>
    <mergeCell ref="K609:L609"/>
    <mergeCell ref="M609:T609"/>
    <mergeCell ref="U609:Y609"/>
    <mergeCell ref="Z609:AB609"/>
    <mergeCell ref="K608:L608"/>
    <mergeCell ref="M608:T608"/>
    <mergeCell ref="U608:Y608"/>
    <mergeCell ref="AF614:AI614"/>
    <mergeCell ref="K615:L615"/>
    <mergeCell ref="M615:T615"/>
    <mergeCell ref="U615:Y615"/>
    <mergeCell ref="Z615:AB615"/>
    <mergeCell ref="AC615:AD615"/>
    <mergeCell ref="AF615:AI615"/>
    <mergeCell ref="AC613:AD613"/>
    <mergeCell ref="AF613:AI613"/>
    <mergeCell ref="K614:L614"/>
    <mergeCell ref="M614:T614"/>
    <mergeCell ref="U614:Y614"/>
    <mergeCell ref="Z614:AB614"/>
    <mergeCell ref="AC614:AD614"/>
    <mergeCell ref="Z612:AB612"/>
    <mergeCell ref="AC612:AD612"/>
    <mergeCell ref="AF612:AI612"/>
    <mergeCell ref="K613:L613"/>
    <mergeCell ref="M613:T613"/>
    <mergeCell ref="U613:Y613"/>
    <mergeCell ref="Z613:AB613"/>
    <mergeCell ref="K612:L612"/>
    <mergeCell ref="M612:T612"/>
    <mergeCell ref="U612:Y612"/>
    <mergeCell ref="AF618:AI618"/>
    <mergeCell ref="K619:L619"/>
    <mergeCell ref="M619:T619"/>
    <mergeCell ref="U619:Y619"/>
    <mergeCell ref="Z619:AB619"/>
    <mergeCell ref="AC619:AD619"/>
    <mergeCell ref="AF619:AI619"/>
    <mergeCell ref="AC617:AD617"/>
    <mergeCell ref="AF617:AI617"/>
    <mergeCell ref="K618:L618"/>
    <mergeCell ref="M618:T618"/>
    <mergeCell ref="U618:Y618"/>
    <mergeCell ref="Z618:AB618"/>
    <mergeCell ref="AC618:AD618"/>
    <mergeCell ref="Z616:AB616"/>
    <mergeCell ref="AC616:AD616"/>
    <mergeCell ref="AF616:AI616"/>
    <mergeCell ref="K617:L617"/>
    <mergeCell ref="M617:T617"/>
    <mergeCell ref="U617:Y617"/>
    <mergeCell ref="Z617:AB617"/>
    <mergeCell ref="K616:L616"/>
    <mergeCell ref="M616:T616"/>
    <mergeCell ref="U616:Y616"/>
    <mergeCell ref="AF622:AI622"/>
    <mergeCell ref="K623:L623"/>
    <mergeCell ref="M623:T623"/>
    <mergeCell ref="U623:Y623"/>
    <mergeCell ref="Z623:AB623"/>
    <mergeCell ref="AC623:AD623"/>
    <mergeCell ref="AF623:AI623"/>
    <mergeCell ref="AC621:AD621"/>
    <mergeCell ref="AF621:AI621"/>
    <mergeCell ref="K622:L622"/>
    <mergeCell ref="M622:T622"/>
    <mergeCell ref="U622:Y622"/>
    <mergeCell ref="Z622:AB622"/>
    <mergeCell ref="AC622:AD622"/>
    <mergeCell ref="Z620:AB620"/>
    <mergeCell ref="AC620:AD620"/>
    <mergeCell ref="AF620:AI620"/>
    <mergeCell ref="K621:L621"/>
    <mergeCell ref="M621:T621"/>
    <mergeCell ref="U621:Y621"/>
    <mergeCell ref="Z621:AB621"/>
    <mergeCell ref="K620:L620"/>
    <mergeCell ref="M620:T620"/>
    <mergeCell ref="U620:Y620"/>
    <mergeCell ref="AF626:AI626"/>
    <mergeCell ref="K627:L627"/>
    <mergeCell ref="M627:T627"/>
    <mergeCell ref="U627:Y627"/>
    <mergeCell ref="Z627:AB627"/>
    <mergeCell ref="AC627:AD627"/>
    <mergeCell ref="AF627:AI627"/>
    <mergeCell ref="AC625:AD625"/>
    <mergeCell ref="AF625:AI625"/>
    <mergeCell ref="K626:L626"/>
    <mergeCell ref="M626:T626"/>
    <mergeCell ref="U626:Y626"/>
    <mergeCell ref="Z626:AB626"/>
    <mergeCell ref="AC626:AD626"/>
    <mergeCell ref="Z624:AB624"/>
    <mergeCell ref="AC624:AD624"/>
    <mergeCell ref="AF624:AI624"/>
    <mergeCell ref="K625:L625"/>
    <mergeCell ref="M625:T625"/>
    <mergeCell ref="U625:Y625"/>
    <mergeCell ref="Z625:AB625"/>
    <mergeCell ref="K624:L624"/>
    <mergeCell ref="M624:T624"/>
    <mergeCell ref="U624:Y624"/>
    <mergeCell ref="AF630:AI630"/>
    <mergeCell ref="K631:L631"/>
    <mergeCell ref="M631:T631"/>
    <mergeCell ref="U631:Y631"/>
    <mergeCell ref="Z631:AB631"/>
    <mergeCell ref="AC631:AD631"/>
    <mergeCell ref="AF631:AI631"/>
    <mergeCell ref="AC629:AD629"/>
    <mergeCell ref="AF629:AI629"/>
    <mergeCell ref="K630:L630"/>
    <mergeCell ref="M630:T630"/>
    <mergeCell ref="U630:Y630"/>
    <mergeCell ref="Z630:AB630"/>
    <mergeCell ref="AC630:AD630"/>
    <mergeCell ref="Z628:AB628"/>
    <mergeCell ref="AC628:AD628"/>
    <mergeCell ref="AF628:AI628"/>
    <mergeCell ref="K629:L629"/>
    <mergeCell ref="M629:T629"/>
    <mergeCell ref="U629:Y629"/>
    <mergeCell ref="Z629:AB629"/>
    <mergeCell ref="K628:L628"/>
    <mergeCell ref="M628:T628"/>
    <mergeCell ref="U628:Y628"/>
    <mergeCell ref="AF634:AI634"/>
    <mergeCell ref="K635:L635"/>
    <mergeCell ref="M635:T635"/>
    <mergeCell ref="U635:Y635"/>
    <mergeCell ref="Z635:AB635"/>
    <mergeCell ref="AC635:AD635"/>
    <mergeCell ref="AF635:AI635"/>
    <mergeCell ref="AC633:AD633"/>
    <mergeCell ref="AF633:AI633"/>
    <mergeCell ref="K634:L634"/>
    <mergeCell ref="M634:T634"/>
    <mergeCell ref="U634:Y634"/>
    <mergeCell ref="Z634:AB634"/>
    <mergeCell ref="AC634:AD634"/>
    <mergeCell ref="Z632:AB632"/>
    <mergeCell ref="AC632:AD632"/>
    <mergeCell ref="AF632:AI632"/>
    <mergeCell ref="K633:L633"/>
    <mergeCell ref="M633:T633"/>
    <mergeCell ref="U633:Y633"/>
    <mergeCell ref="Z633:AB633"/>
    <mergeCell ref="K632:L632"/>
    <mergeCell ref="M632:T632"/>
    <mergeCell ref="U632:Y632"/>
    <mergeCell ref="AF638:AI638"/>
    <mergeCell ref="K639:L639"/>
    <mergeCell ref="M639:T639"/>
    <mergeCell ref="U639:Y639"/>
    <mergeCell ref="Z639:AB639"/>
    <mergeCell ref="AC639:AD639"/>
    <mergeCell ref="AF639:AI639"/>
    <mergeCell ref="AC637:AD637"/>
    <mergeCell ref="AF637:AI637"/>
    <mergeCell ref="K638:L638"/>
    <mergeCell ref="M638:T638"/>
    <mergeCell ref="U638:Y638"/>
    <mergeCell ref="Z638:AB638"/>
    <mergeCell ref="AC638:AD638"/>
    <mergeCell ref="Z636:AB636"/>
    <mergeCell ref="AC636:AD636"/>
    <mergeCell ref="AF636:AI636"/>
    <mergeCell ref="K637:L637"/>
    <mergeCell ref="M637:T637"/>
    <mergeCell ref="U637:Y637"/>
    <mergeCell ref="Z637:AB637"/>
    <mergeCell ref="K636:L636"/>
    <mergeCell ref="M636:T636"/>
    <mergeCell ref="U636:Y636"/>
    <mergeCell ref="AF642:AI642"/>
    <mergeCell ref="K643:L643"/>
    <mergeCell ref="M643:T643"/>
    <mergeCell ref="U643:Y643"/>
    <mergeCell ref="Z643:AB643"/>
    <mergeCell ref="AC643:AD643"/>
    <mergeCell ref="AF643:AI643"/>
    <mergeCell ref="AC641:AD641"/>
    <mergeCell ref="AF641:AI641"/>
    <mergeCell ref="K642:L642"/>
    <mergeCell ref="M642:T642"/>
    <mergeCell ref="U642:Y642"/>
    <mergeCell ref="Z642:AB642"/>
    <mergeCell ref="AC642:AD642"/>
    <mergeCell ref="Z640:AB640"/>
    <mergeCell ref="AC640:AD640"/>
    <mergeCell ref="AF640:AI640"/>
    <mergeCell ref="K641:L641"/>
    <mergeCell ref="M641:T641"/>
    <mergeCell ref="U641:Y641"/>
    <mergeCell ref="Z641:AB641"/>
    <mergeCell ref="K640:L640"/>
    <mergeCell ref="M640:T640"/>
    <mergeCell ref="U640:Y640"/>
    <mergeCell ref="AF646:AI646"/>
    <mergeCell ref="K647:L647"/>
    <mergeCell ref="M647:T647"/>
    <mergeCell ref="U647:Y647"/>
    <mergeCell ref="Z647:AB647"/>
    <mergeCell ref="AC647:AD647"/>
    <mergeCell ref="AF647:AI647"/>
    <mergeCell ref="AC645:AD645"/>
    <mergeCell ref="AF645:AI645"/>
    <mergeCell ref="K646:L646"/>
    <mergeCell ref="M646:T646"/>
    <mergeCell ref="U646:Y646"/>
    <mergeCell ref="Z646:AB646"/>
    <mergeCell ref="AC646:AD646"/>
    <mergeCell ref="Z644:AB644"/>
    <mergeCell ref="AC644:AD644"/>
    <mergeCell ref="AF644:AI644"/>
    <mergeCell ref="K645:L645"/>
    <mergeCell ref="M645:T645"/>
    <mergeCell ref="U645:Y645"/>
    <mergeCell ref="Z645:AB645"/>
    <mergeCell ref="K644:L644"/>
    <mergeCell ref="M644:T644"/>
    <mergeCell ref="U644:Y644"/>
    <mergeCell ref="AF650:AI650"/>
    <mergeCell ref="K651:L651"/>
    <mergeCell ref="M651:T651"/>
    <mergeCell ref="U651:Y651"/>
    <mergeCell ref="Z651:AB651"/>
    <mergeCell ref="AC651:AD651"/>
    <mergeCell ref="AF651:AI651"/>
    <mergeCell ref="AC649:AD649"/>
    <mergeCell ref="AF649:AI649"/>
    <mergeCell ref="K650:L650"/>
    <mergeCell ref="M650:T650"/>
    <mergeCell ref="U650:Y650"/>
    <mergeCell ref="Z650:AB650"/>
    <mergeCell ref="AC650:AD650"/>
    <mergeCell ref="Z648:AB648"/>
    <mergeCell ref="AC648:AD648"/>
    <mergeCell ref="AF648:AI648"/>
    <mergeCell ref="K649:L649"/>
    <mergeCell ref="M649:T649"/>
    <mergeCell ref="U649:Y649"/>
    <mergeCell ref="Z649:AB649"/>
    <mergeCell ref="K648:L648"/>
    <mergeCell ref="M648:T648"/>
    <mergeCell ref="U648:Y648"/>
    <mergeCell ref="AF654:AI654"/>
    <mergeCell ref="K655:L655"/>
    <mergeCell ref="M655:T655"/>
    <mergeCell ref="U655:Y655"/>
    <mergeCell ref="Z655:AB655"/>
    <mergeCell ref="AC655:AD655"/>
    <mergeCell ref="AF655:AI655"/>
    <mergeCell ref="AC653:AD653"/>
    <mergeCell ref="AF653:AI653"/>
    <mergeCell ref="K654:L654"/>
    <mergeCell ref="M654:T654"/>
    <mergeCell ref="U654:Y654"/>
    <mergeCell ref="Z654:AB654"/>
    <mergeCell ref="AC654:AD654"/>
    <mergeCell ref="Z652:AB652"/>
    <mergeCell ref="AC652:AD652"/>
    <mergeCell ref="AF652:AI652"/>
    <mergeCell ref="K653:L653"/>
    <mergeCell ref="M653:T653"/>
    <mergeCell ref="U653:Y653"/>
    <mergeCell ref="Z653:AB653"/>
    <mergeCell ref="K652:L652"/>
    <mergeCell ref="M652:T652"/>
    <mergeCell ref="U652:Y652"/>
    <mergeCell ref="AF658:AI658"/>
    <mergeCell ref="K659:L659"/>
    <mergeCell ref="M659:T659"/>
    <mergeCell ref="U659:Y659"/>
    <mergeCell ref="Z659:AB659"/>
    <mergeCell ref="AC659:AD659"/>
    <mergeCell ref="AF659:AI659"/>
    <mergeCell ref="AC657:AD657"/>
    <mergeCell ref="AF657:AI657"/>
    <mergeCell ref="K658:L658"/>
    <mergeCell ref="M658:T658"/>
    <mergeCell ref="U658:Y658"/>
    <mergeCell ref="Z658:AB658"/>
    <mergeCell ref="AC658:AD658"/>
    <mergeCell ref="Z656:AB656"/>
    <mergeCell ref="AC656:AD656"/>
    <mergeCell ref="AF656:AI656"/>
    <mergeCell ref="K657:L657"/>
    <mergeCell ref="M657:T657"/>
    <mergeCell ref="U657:Y657"/>
    <mergeCell ref="Z657:AB657"/>
    <mergeCell ref="K656:L656"/>
    <mergeCell ref="M656:T656"/>
    <mergeCell ref="U656:Y656"/>
    <mergeCell ref="AF662:AI662"/>
    <mergeCell ref="K663:L663"/>
    <mergeCell ref="M663:T663"/>
    <mergeCell ref="U663:Y663"/>
    <mergeCell ref="Z663:AB663"/>
    <mergeCell ref="AC663:AD663"/>
    <mergeCell ref="AF663:AI663"/>
    <mergeCell ref="AC661:AD661"/>
    <mergeCell ref="AF661:AI661"/>
    <mergeCell ref="K662:L662"/>
    <mergeCell ref="M662:T662"/>
    <mergeCell ref="U662:Y662"/>
    <mergeCell ref="Z662:AB662"/>
    <mergeCell ref="AC662:AD662"/>
    <mergeCell ref="Z660:AB660"/>
    <mergeCell ref="AC660:AD660"/>
    <mergeCell ref="AF660:AI660"/>
    <mergeCell ref="K661:L661"/>
    <mergeCell ref="M661:T661"/>
    <mergeCell ref="U661:Y661"/>
    <mergeCell ref="Z661:AB661"/>
    <mergeCell ref="K660:L660"/>
    <mergeCell ref="M660:T660"/>
    <mergeCell ref="U660:Y660"/>
    <mergeCell ref="AF666:AI666"/>
    <mergeCell ref="K667:L667"/>
    <mergeCell ref="M667:T667"/>
    <mergeCell ref="U667:Y667"/>
    <mergeCell ref="Z667:AB667"/>
    <mergeCell ref="AC667:AD667"/>
    <mergeCell ref="AF667:AI667"/>
    <mergeCell ref="AC665:AD665"/>
    <mergeCell ref="AF665:AI665"/>
    <mergeCell ref="K666:L666"/>
    <mergeCell ref="M666:T666"/>
    <mergeCell ref="U666:Y666"/>
    <mergeCell ref="Z666:AB666"/>
    <mergeCell ref="AC666:AD666"/>
    <mergeCell ref="Z664:AB664"/>
    <mergeCell ref="AC664:AD664"/>
    <mergeCell ref="AF664:AI664"/>
    <mergeCell ref="K665:L665"/>
    <mergeCell ref="M665:T665"/>
    <mergeCell ref="U665:Y665"/>
    <mergeCell ref="Z665:AB665"/>
    <mergeCell ref="K664:L664"/>
    <mergeCell ref="M664:T664"/>
    <mergeCell ref="U664:Y664"/>
    <mergeCell ref="AF670:AI670"/>
    <mergeCell ref="K671:L671"/>
    <mergeCell ref="M671:T671"/>
    <mergeCell ref="U671:Y671"/>
    <mergeCell ref="Z671:AB671"/>
    <mergeCell ref="AC671:AD671"/>
    <mergeCell ref="AF671:AI671"/>
    <mergeCell ref="AC669:AD669"/>
    <mergeCell ref="AF669:AI669"/>
    <mergeCell ref="K670:L670"/>
    <mergeCell ref="M670:T670"/>
    <mergeCell ref="U670:Y670"/>
    <mergeCell ref="Z670:AB670"/>
    <mergeCell ref="AC670:AD670"/>
    <mergeCell ref="Z668:AB668"/>
    <mergeCell ref="AC668:AD668"/>
    <mergeCell ref="AF668:AI668"/>
    <mergeCell ref="K669:L669"/>
    <mergeCell ref="M669:T669"/>
    <mergeCell ref="U669:Y669"/>
    <mergeCell ref="Z669:AB669"/>
    <mergeCell ref="K668:L668"/>
    <mergeCell ref="M668:T668"/>
    <mergeCell ref="U668:Y668"/>
    <mergeCell ref="AF674:AI674"/>
    <mergeCell ref="K675:L675"/>
    <mergeCell ref="M675:T675"/>
    <mergeCell ref="U675:Y675"/>
    <mergeCell ref="Z675:AB675"/>
    <mergeCell ref="AC675:AD675"/>
    <mergeCell ref="AF675:AI675"/>
    <mergeCell ref="AC673:AD673"/>
    <mergeCell ref="AF673:AI673"/>
    <mergeCell ref="K674:L674"/>
    <mergeCell ref="M674:T674"/>
    <mergeCell ref="U674:Y674"/>
    <mergeCell ref="Z674:AB674"/>
    <mergeCell ref="AC674:AD674"/>
    <mergeCell ref="Z672:AB672"/>
    <mergeCell ref="AC672:AD672"/>
    <mergeCell ref="AF672:AI672"/>
    <mergeCell ref="K673:L673"/>
    <mergeCell ref="M673:T673"/>
    <mergeCell ref="U673:Y673"/>
    <mergeCell ref="Z673:AB673"/>
    <mergeCell ref="K672:L672"/>
    <mergeCell ref="M672:T672"/>
    <mergeCell ref="U672:Y672"/>
    <mergeCell ref="AF678:AI678"/>
    <mergeCell ref="K679:L679"/>
    <mergeCell ref="M679:T679"/>
    <mergeCell ref="U679:Y679"/>
    <mergeCell ref="Z679:AB679"/>
    <mergeCell ref="AC679:AD679"/>
    <mergeCell ref="AF679:AI679"/>
    <mergeCell ref="AC677:AD677"/>
    <mergeCell ref="AF677:AI677"/>
    <mergeCell ref="K678:L678"/>
    <mergeCell ref="M678:T678"/>
    <mergeCell ref="U678:Y678"/>
    <mergeCell ref="Z678:AB678"/>
    <mergeCell ref="AC678:AD678"/>
    <mergeCell ref="Z676:AB676"/>
    <mergeCell ref="AC676:AD676"/>
    <mergeCell ref="AF676:AI676"/>
    <mergeCell ref="K677:L677"/>
    <mergeCell ref="M677:T677"/>
    <mergeCell ref="U677:Y677"/>
    <mergeCell ref="Z677:AB677"/>
    <mergeCell ref="K676:L676"/>
    <mergeCell ref="M676:T676"/>
    <mergeCell ref="U676:Y676"/>
    <mergeCell ref="AF682:AI682"/>
    <mergeCell ref="K683:L683"/>
    <mergeCell ref="M683:T683"/>
    <mergeCell ref="U683:Y683"/>
    <mergeCell ref="Z683:AB683"/>
    <mergeCell ref="AC683:AD683"/>
    <mergeCell ref="AF683:AI683"/>
    <mergeCell ref="AC681:AD681"/>
    <mergeCell ref="AF681:AI681"/>
    <mergeCell ref="K682:L682"/>
    <mergeCell ref="M682:T682"/>
    <mergeCell ref="U682:Y682"/>
    <mergeCell ref="Z682:AB682"/>
    <mergeCell ref="AC682:AD682"/>
    <mergeCell ref="Z680:AB680"/>
    <mergeCell ref="AC680:AD680"/>
    <mergeCell ref="AF680:AI680"/>
    <mergeCell ref="K681:L681"/>
    <mergeCell ref="M681:T681"/>
    <mergeCell ref="U681:Y681"/>
    <mergeCell ref="Z681:AB681"/>
    <mergeCell ref="K680:L680"/>
    <mergeCell ref="M680:T680"/>
    <mergeCell ref="U680:Y680"/>
    <mergeCell ref="AF686:AI686"/>
    <mergeCell ref="K687:L687"/>
    <mergeCell ref="M687:T687"/>
    <mergeCell ref="U687:Y687"/>
    <mergeCell ref="Z687:AB687"/>
    <mergeCell ref="AC687:AD687"/>
    <mergeCell ref="AF687:AI687"/>
    <mergeCell ref="AC685:AD685"/>
    <mergeCell ref="AF685:AI685"/>
    <mergeCell ref="K686:L686"/>
    <mergeCell ref="M686:T686"/>
    <mergeCell ref="U686:Y686"/>
    <mergeCell ref="Z686:AB686"/>
    <mergeCell ref="AC686:AD686"/>
    <mergeCell ref="Z684:AB684"/>
    <mergeCell ref="AC684:AD684"/>
    <mergeCell ref="AF684:AI684"/>
    <mergeCell ref="K685:L685"/>
    <mergeCell ref="M685:T685"/>
    <mergeCell ref="U685:Y685"/>
    <mergeCell ref="Z685:AB685"/>
    <mergeCell ref="K684:L684"/>
    <mergeCell ref="M684:T684"/>
    <mergeCell ref="U684:Y684"/>
    <mergeCell ref="AF690:AI690"/>
    <mergeCell ref="K691:L691"/>
    <mergeCell ref="M691:T691"/>
    <mergeCell ref="U691:Y691"/>
    <mergeCell ref="Z691:AB691"/>
    <mergeCell ref="AC691:AD691"/>
    <mergeCell ref="AF691:AI691"/>
    <mergeCell ref="AC689:AD689"/>
    <mergeCell ref="AF689:AI689"/>
    <mergeCell ref="K690:L690"/>
    <mergeCell ref="M690:T690"/>
    <mergeCell ref="U690:Y690"/>
    <mergeCell ref="Z690:AB690"/>
    <mergeCell ref="AC690:AD690"/>
    <mergeCell ref="Z688:AB688"/>
    <mergeCell ref="AC688:AD688"/>
    <mergeCell ref="AF688:AI688"/>
    <mergeCell ref="K689:L689"/>
    <mergeCell ref="M689:T689"/>
    <mergeCell ref="U689:Y689"/>
    <mergeCell ref="Z689:AB689"/>
    <mergeCell ref="K688:L688"/>
    <mergeCell ref="M688:T688"/>
    <mergeCell ref="U688:Y688"/>
    <mergeCell ref="AF694:AI694"/>
    <mergeCell ref="K695:L695"/>
    <mergeCell ref="M695:T695"/>
    <mergeCell ref="U695:Y695"/>
    <mergeCell ref="Z695:AB695"/>
    <mergeCell ref="AC695:AD695"/>
    <mergeCell ref="AF695:AI695"/>
    <mergeCell ref="AC693:AD693"/>
    <mergeCell ref="AF693:AI693"/>
    <mergeCell ref="K694:L694"/>
    <mergeCell ref="M694:T694"/>
    <mergeCell ref="U694:Y694"/>
    <mergeCell ref="Z694:AB694"/>
    <mergeCell ref="AC694:AD694"/>
    <mergeCell ref="Z692:AB692"/>
    <mergeCell ref="AC692:AD692"/>
    <mergeCell ref="AF692:AI692"/>
    <mergeCell ref="K693:L693"/>
    <mergeCell ref="M693:T693"/>
    <mergeCell ref="U693:Y693"/>
    <mergeCell ref="Z693:AB693"/>
    <mergeCell ref="K692:L692"/>
    <mergeCell ref="M692:T692"/>
    <mergeCell ref="U692:Y692"/>
    <mergeCell ref="AF698:AI698"/>
    <mergeCell ref="K699:L699"/>
    <mergeCell ref="M699:T699"/>
    <mergeCell ref="U699:Y699"/>
    <mergeCell ref="Z699:AB699"/>
    <mergeCell ref="AC699:AD699"/>
    <mergeCell ref="AF699:AI699"/>
    <mergeCell ref="AC697:AD697"/>
    <mergeCell ref="AF697:AI697"/>
    <mergeCell ref="K698:L698"/>
    <mergeCell ref="M698:T698"/>
    <mergeCell ref="U698:Y698"/>
    <mergeCell ref="Z698:AB698"/>
    <mergeCell ref="AC698:AD698"/>
    <mergeCell ref="Z696:AB696"/>
    <mergeCell ref="AC696:AD696"/>
    <mergeCell ref="AF696:AI696"/>
    <mergeCell ref="K697:L697"/>
    <mergeCell ref="M697:T697"/>
    <mergeCell ref="U697:Y697"/>
    <mergeCell ref="Z697:AB697"/>
    <mergeCell ref="K696:L696"/>
    <mergeCell ref="M696:T696"/>
    <mergeCell ref="U696:Y696"/>
    <mergeCell ref="AF702:AI702"/>
    <mergeCell ref="K703:L703"/>
    <mergeCell ref="M703:T703"/>
    <mergeCell ref="U703:Y703"/>
    <mergeCell ref="Z703:AB703"/>
    <mergeCell ref="AC703:AD703"/>
    <mergeCell ref="AF703:AI703"/>
    <mergeCell ref="AC701:AD701"/>
    <mergeCell ref="AF701:AI701"/>
    <mergeCell ref="K702:L702"/>
    <mergeCell ref="M702:T702"/>
    <mergeCell ref="U702:Y702"/>
    <mergeCell ref="Z702:AB702"/>
    <mergeCell ref="AC702:AD702"/>
    <mergeCell ref="Z700:AB700"/>
    <mergeCell ref="AC700:AD700"/>
    <mergeCell ref="AF700:AI700"/>
    <mergeCell ref="K701:L701"/>
    <mergeCell ref="M701:T701"/>
    <mergeCell ref="U701:Y701"/>
    <mergeCell ref="Z701:AB701"/>
    <mergeCell ref="K700:L700"/>
    <mergeCell ref="M700:T700"/>
    <mergeCell ref="U700:Y700"/>
    <mergeCell ref="AF706:AI706"/>
    <mergeCell ref="K707:L707"/>
    <mergeCell ref="M707:T707"/>
    <mergeCell ref="U707:Y707"/>
    <mergeCell ref="Z707:AB707"/>
    <mergeCell ref="AC707:AD707"/>
    <mergeCell ref="AF707:AI707"/>
    <mergeCell ref="AC705:AD705"/>
    <mergeCell ref="AF705:AI705"/>
    <mergeCell ref="K706:L706"/>
    <mergeCell ref="M706:T706"/>
    <mergeCell ref="U706:Y706"/>
    <mergeCell ref="Z706:AB706"/>
    <mergeCell ref="AC706:AD706"/>
    <mergeCell ref="Z704:AB704"/>
    <mergeCell ref="AC704:AD704"/>
    <mergeCell ref="AF704:AI704"/>
    <mergeCell ref="K705:L705"/>
    <mergeCell ref="M705:T705"/>
    <mergeCell ref="U705:Y705"/>
    <mergeCell ref="Z705:AB705"/>
    <mergeCell ref="K704:L704"/>
    <mergeCell ref="M704:T704"/>
    <mergeCell ref="U704:Y704"/>
    <mergeCell ref="AF710:AI710"/>
    <mergeCell ref="K711:L711"/>
    <mergeCell ref="M711:T711"/>
    <mergeCell ref="U711:Y711"/>
    <mergeCell ref="Z711:AB711"/>
    <mergeCell ref="AC711:AD711"/>
    <mergeCell ref="AF711:AI711"/>
    <mergeCell ref="AC709:AD709"/>
    <mergeCell ref="AF709:AI709"/>
    <mergeCell ref="K710:L710"/>
    <mergeCell ref="M710:T710"/>
    <mergeCell ref="U710:Y710"/>
    <mergeCell ref="Z710:AB710"/>
    <mergeCell ref="AC710:AD710"/>
    <mergeCell ref="Z708:AB708"/>
    <mergeCell ref="AC708:AD708"/>
    <mergeCell ref="AF708:AI708"/>
    <mergeCell ref="K709:L709"/>
    <mergeCell ref="M709:T709"/>
    <mergeCell ref="U709:Y709"/>
    <mergeCell ref="Z709:AB709"/>
    <mergeCell ref="K708:L708"/>
    <mergeCell ref="M708:T708"/>
    <mergeCell ref="U708:Y708"/>
    <mergeCell ref="AF714:AI714"/>
    <mergeCell ref="K715:L715"/>
    <mergeCell ref="M715:T715"/>
    <mergeCell ref="U715:Y715"/>
    <mergeCell ref="Z715:AB715"/>
    <mergeCell ref="AC715:AD715"/>
    <mergeCell ref="AF715:AI715"/>
    <mergeCell ref="AC713:AD713"/>
    <mergeCell ref="AF713:AI713"/>
    <mergeCell ref="K714:L714"/>
    <mergeCell ref="M714:T714"/>
    <mergeCell ref="U714:Y714"/>
    <mergeCell ref="Z714:AB714"/>
    <mergeCell ref="AC714:AD714"/>
    <mergeCell ref="Z712:AB712"/>
    <mergeCell ref="AC712:AD712"/>
    <mergeCell ref="AF712:AI712"/>
    <mergeCell ref="K713:L713"/>
    <mergeCell ref="M713:T713"/>
    <mergeCell ref="U713:Y713"/>
    <mergeCell ref="Z713:AB713"/>
    <mergeCell ref="K712:L712"/>
    <mergeCell ref="M712:T712"/>
    <mergeCell ref="U712:Y712"/>
    <mergeCell ref="AF718:AI718"/>
    <mergeCell ref="K719:L719"/>
    <mergeCell ref="M719:T719"/>
    <mergeCell ref="U719:Y719"/>
    <mergeCell ref="Z719:AB719"/>
    <mergeCell ref="AC719:AD719"/>
    <mergeCell ref="AF719:AI719"/>
    <mergeCell ref="AC717:AD717"/>
    <mergeCell ref="AF717:AI717"/>
    <mergeCell ref="K718:L718"/>
    <mergeCell ref="M718:T718"/>
    <mergeCell ref="U718:Y718"/>
    <mergeCell ref="Z718:AB718"/>
    <mergeCell ref="AC718:AD718"/>
    <mergeCell ref="Z716:AB716"/>
    <mergeCell ref="AC716:AD716"/>
    <mergeCell ref="AF716:AI716"/>
    <mergeCell ref="K717:L717"/>
    <mergeCell ref="M717:T717"/>
    <mergeCell ref="U717:Y717"/>
    <mergeCell ref="Z717:AB717"/>
    <mergeCell ref="K716:L716"/>
    <mergeCell ref="M716:T716"/>
    <mergeCell ref="U716:Y716"/>
    <mergeCell ref="AF722:AI722"/>
    <mergeCell ref="K723:L723"/>
    <mergeCell ref="M723:T723"/>
    <mergeCell ref="U723:Y723"/>
    <mergeCell ref="Z723:AB723"/>
    <mergeCell ref="AC723:AD723"/>
    <mergeCell ref="AF723:AI723"/>
    <mergeCell ref="AC721:AD721"/>
    <mergeCell ref="AF721:AI721"/>
    <mergeCell ref="K722:L722"/>
    <mergeCell ref="M722:T722"/>
    <mergeCell ref="U722:Y722"/>
    <mergeCell ref="Z722:AB722"/>
    <mergeCell ref="AC722:AD722"/>
    <mergeCell ref="Z720:AB720"/>
    <mergeCell ref="AC720:AD720"/>
    <mergeCell ref="AF720:AI720"/>
    <mergeCell ref="K721:L721"/>
    <mergeCell ref="M721:T721"/>
    <mergeCell ref="U721:Y721"/>
    <mergeCell ref="Z721:AB721"/>
    <mergeCell ref="K720:L720"/>
    <mergeCell ref="M720:T720"/>
    <mergeCell ref="U720:Y720"/>
    <mergeCell ref="AF726:AI726"/>
    <mergeCell ref="K727:L727"/>
    <mergeCell ref="M727:T727"/>
    <mergeCell ref="U727:Y727"/>
    <mergeCell ref="Z727:AB727"/>
    <mergeCell ref="AC727:AD727"/>
    <mergeCell ref="AF727:AI727"/>
    <mergeCell ref="AC725:AD725"/>
    <mergeCell ref="AF725:AI725"/>
    <mergeCell ref="K726:L726"/>
    <mergeCell ref="M726:T726"/>
    <mergeCell ref="U726:Y726"/>
    <mergeCell ref="Z726:AB726"/>
    <mergeCell ref="AC726:AD726"/>
    <mergeCell ref="Z724:AB724"/>
    <mergeCell ref="AC724:AD724"/>
    <mergeCell ref="AF724:AI724"/>
    <mergeCell ref="K725:L725"/>
    <mergeCell ref="M725:T725"/>
    <mergeCell ref="U725:Y725"/>
    <mergeCell ref="Z725:AB725"/>
    <mergeCell ref="K724:L724"/>
    <mergeCell ref="M724:T724"/>
    <mergeCell ref="U724:Y724"/>
    <mergeCell ref="AF730:AI730"/>
    <mergeCell ref="K731:L731"/>
    <mergeCell ref="M731:T731"/>
    <mergeCell ref="U731:Y731"/>
    <mergeCell ref="Z731:AB731"/>
    <mergeCell ref="AC731:AD731"/>
    <mergeCell ref="AF731:AI731"/>
    <mergeCell ref="AC729:AD729"/>
    <mergeCell ref="AF729:AI729"/>
    <mergeCell ref="K730:L730"/>
    <mergeCell ref="M730:T730"/>
    <mergeCell ref="U730:Y730"/>
    <mergeCell ref="Z730:AB730"/>
    <mergeCell ref="AC730:AD730"/>
    <mergeCell ref="Z728:AB728"/>
    <mergeCell ref="AC728:AD728"/>
    <mergeCell ref="AF728:AI728"/>
    <mergeCell ref="K729:L729"/>
    <mergeCell ref="M729:T729"/>
    <mergeCell ref="U729:Y729"/>
    <mergeCell ref="Z729:AB729"/>
    <mergeCell ref="K728:L728"/>
    <mergeCell ref="M728:T728"/>
    <mergeCell ref="U728:Y728"/>
    <mergeCell ref="AF734:AI734"/>
    <mergeCell ref="K735:L735"/>
    <mergeCell ref="M735:T735"/>
    <mergeCell ref="U735:Y735"/>
    <mergeCell ref="Z735:AB735"/>
    <mergeCell ref="AC735:AD735"/>
    <mergeCell ref="AF735:AI735"/>
    <mergeCell ref="AC733:AD733"/>
    <mergeCell ref="AF733:AI733"/>
    <mergeCell ref="K734:L734"/>
    <mergeCell ref="M734:T734"/>
    <mergeCell ref="U734:Y734"/>
    <mergeCell ref="Z734:AB734"/>
    <mergeCell ref="AC734:AD734"/>
    <mergeCell ref="Z732:AB732"/>
    <mergeCell ref="AC732:AD732"/>
    <mergeCell ref="AF732:AI732"/>
    <mergeCell ref="K733:L733"/>
    <mergeCell ref="M733:T733"/>
    <mergeCell ref="U733:Y733"/>
    <mergeCell ref="Z733:AB733"/>
    <mergeCell ref="K732:L732"/>
    <mergeCell ref="M732:T732"/>
    <mergeCell ref="U732:Y732"/>
    <mergeCell ref="AF738:AI738"/>
    <mergeCell ref="K739:L739"/>
    <mergeCell ref="M739:T739"/>
    <mergeCell ref="U739:Y739"/>
    <mergeCell ref="Z739:AB739"/>
    <mergeCell ref="AC739:AD739"/>
    <mergeCell ref="AF739:AI739"/>
    <mergeCell ref="AC737:AD737"/>
    <mergeCell ref="AF737:AI737"/>
    <mergeCell ref="K738:L738"/>
    <mergeCell ref="M738:T738"/>
    <mergeCell ref="U738:Y738"/>
    <mergeCell ref="Z738:AB738"/>
    <mergeCell ref="AC738:AD738"/>
    <mergeCell ref="Z736:AB736"/>
    <mergeCell ref="AC736:AD736"/>
    <mergeCell ref="AF736:AI736"/>
    <mergeCell ref="K737:L737"/>
    <mergeCell ref="M737:T737"/>
    <mergeCell ref="U737:Y737"/>
    <mergeCell ref="Z737:AB737"/>
    <mergeCell ref="K736:L736"/>
    <mergeCell ref="M736:T736"/>
    <mergeCell ref="U736:Y736"/>
    <mergeCell ref="AF742:AI742"/>
    <mergeCell ref="K743:L743"/>
    <mergeCell ref="M743:T743"/>
    <mergeCell ref="U743:Y743"/>
    <mergeCell ref="Z743:AB743"/>
    <mergeCell ref="AC743:AD743"/>
    <mergeCell ref="AF743:AI743"/>
    <mergeCell ref="AC741:AD741"/>
    <mergeCell ref="AF741:AI741"/>
    <mergeCell ref="K742:L742"/>
    <mergeCell ref="M742:T742"/>
    <mergeCell ref="U742:Y742"/>
    <mergeCell ref="Z742:AB742"/>
    <mergeCell ref="AC742:AD742"/>
    <mergeCell ref="Z740:AB740"/>
    <mergeCell ref="AC740:AD740"/>
    <mergeCell ref="AF740:AI740"/>
    <mergeCell ref="K741:L741"/>
    <mergeCell ref="M741:T741"/>
    <mergeCell ref="U741:Y741"/>
    <mergeCell ref="Z741:AB741"/>
    <mergeCell ref="K740:L740"/>
    <mergeCell ref="M740:T740"/>
    <mergeCell ref="U740:Y740"/>
    <mergeCell ref="AF746:AI746"/>
    <mergeCell ref="K747:L747"/>
    <mergeCell ref="M747:T747"/>
    <mergeCell ref="U747:Y747"/>
    <mergeCell ref="Z747:AB747"/>
    <mergeCell ref="AC747:AD747"/>
    <mergeCell ref="AF747:AI747"/>
    <mergeCell ref="AC745:AD745"/>
    <mergeCell ref="AF745:AI745"/>
    <mergeCell ref="K746:L746"/>
    <mergeCell ref="M746:T746"/>
    <mergeCell ref="U746:Y746"/>
    <mergeCell ref="Z746:AB746"/>
    <mergeCell ref="AC746:AD746"/>
    <mergeCell ref="Z744:AB744"/>
    <mergeCell ref="AC744:AD744"/>
    <mergeCell ref="AF744:AI744"/>
    <mergeCell ref="K745:L745"/>
    <mergeCell ref="M745:T745"/>
    <mergeCell ref="U745:Y745"/>
    <mergeCell ref="Z745:AB745"/>
    <mergeCell ref="K744:L744"/>
    <mergeCell ref="M744:T744"/>
    <mergeCell ref="U744:Y744"/>
    <mergeCell ref="AC749:AD749"/>
    <mergeCell ref="AF749:AI749"/>
    <mergeCell ref="K750:L750"/>
    <mergeCell ref="M750:T750"/>
    <mergeCell ref="U750:Y750"/>
    <mergeCell ref="Z750:AB750"/>
    <mergeCell ref="AC750:AD750"/>
    <mergeCell ref="Z748:AB748"/>
    <mergeCell ref="AC748:AD748"/>
    <mergeCell ref="AF748:AI748"/>
    <mergeCell ref="K749:L749"/>
    <mergeCell ref="M749:T749"/>
    <mergeCell ref="U749:Y749"/>
    <mergeCell ref="Z749:AB749"/>
    <mergeCell ref="K748:L748"/>
    <mergeCell ref="M748:T748"/>
    <mergeCell ref="U748:Y748"/>
    <mergeCell ref="Z752:AB752"/>
    <mergeCell ref="AC752:AD752"/>
    <mergeCell ref="AF752:AI752"/>
    <mergeCell ref="K753:L753"/>
    <mergeCell ref="M753:T753"/>
    <mergeCell ref="U753:Y753"/>
    <mergeCell ref="Z753:AB753"/>
    <mergeCell ref="K752:L752"/>
    <mergeCell ref="M752:T752"/>
    <mergeCell ref="U752:Y752"/>
    <mergeCell ref="AF750:AI750"/>
    <mergeCell ref="K751:L751"/>
    <mergeCell ref="M751:T751"/>
    <mergeCell ref="U751:Y751"/>
    <mergeCell ref="Z751:AB751"/>
    <mergeCell ref="AC751:AD751"/>
    <mergeCell ref="AF751:AI751"/>
    <mergeCell ref="AC756:AD756"/>
    <mergeCell ref="AF756:AI756"/>
    <mergeCell ref="K756:L756"/>
    <mergeCell ref="M756:T756"/>
    <mergeCell ref="U756:Y756"/>
    <mergeCell ref="AF754:AI754"/>
    <mergeCell ref="K755:L755"/>
    <mergeCell ref="M755:T755"/>
    <mergeCell ref="U755:Y755"/>
    <mergeCell ref="Z755:AB755"/>
    <mergeCell ref="AC755:AD755"/>
    <mergeCell ref="AF755:AI755"/>
    <mergeCell ref="AC753:AD753"/>
    <mergeCell ref="AF753:AI753"/>
    <mergeCell ref="K754:L754"/>
    <mergeCell ref="M754:T754"/>
    <mergeCell ref="U754:Y754"/>
    <mergeCell ref="Z754:AB754"/>
    <mergeCell ref="AC754:AD754"/>
    <mergeCell ref="C8:J8"/>
    <mergeCell ref="C7:J7"/>
    <mergeCell ref="C6:J6"/>
    <mergeCell ref="B5:M5"/>
    <mergeCell ref="Z5:AH5"/>
    <mergeCell ref="K4:AF4"/>
    <mergeCell ref="A781:XFD781"/>
    <mergeCell ref="A782:XFD782"/>
    <mergeCell ref="A783:XFD783"/>
    <mergeCell ref="A784:XFD784"/>
    <mergeCell ref="A785:XFD785"/>
    <mergeCell ref="A787:XFD787"/>
    <mergeCell ref="A788:XFD788"/>
    <mergeCell ref="A789:XFD789"/>
    <mergeCell ref="A790:XFD790"/>
    <mergeCell ref="A760:A762"/>
    <mergeCell ref="B760:B762"/>
    <mergeCell ref="C760:E760"/>
    <mergeCell ref="F760:I760"/>
    <mergeCell ref="C761:C762"/>
    <mergeCell ref="D761:E761"/>
    <mergeCell ref="F761:F762"/>
    <mergeCell ref="G761:I761"/>
    <mergeCell ref="A765:B765"/>
    <mergeCell ref="B768:B770"/>
    <mergeCell ref="C768:C770"/>
    <mergeCell ref="D768:F768"/>
    <mergeCell ref="D769:D770"/>
    <mergeCell ref="E769:F769"/>
    <mergeCell ref="G769:G770"/>
    <mergeCell ref="B757:M757"/>
    <mergeCell ref="Z756:AB756"/>
  </mergeCells>
  <pageMargins left="0" right="0" top="0" bottom="0" header="0.3" footer="0.3"/>
  <pageSetup paperSize="9" scale="75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93"/>
  <sheetViews>
    <sheetView topLeftCell="A484" workbookViewId="0">
      <selection activeCell="I4" sqref="I4"/>
    </sheetView>
  </sheetViews>
  <sheetFormatPr defaultRowHeight="15"/>
  <cols>
    <col min="1" max="1" width="17" customWidth="1"/>
    <col min="2" max="2" width="26.5703125" customWidth="1"/>
    <col min="3" max="3" width="10.28515625" customWidth="1"/>
    <col min="4" max="4" width="9.42578125" customWidth="1"/>
    <col min="5" max="5" width="6.42578125" style="297" customWidth="1"/>
    <col min="7" max="7" width="11.140625" customWidth="1"/>
    <col min="8" max="8" width="13.5703125" customWidth="1"/>
    <col min="9" max="9" width="11.85546875" customWidth="1"/>
    <col min="10" max="10" width="12.42578125" customWidth="1"/>
  </cols>
  <sheetData>
    <row r="1" spans="1:10" ht="53.25" customHeight="1">
      <c r="A1" s="297"/>
      <c r="C1" s="297"/>
      <c r="D1" s="609"/>
      <c r="E1" s="610"/>
      <c r="F1" s="609"/>
      <c r="G1" s="1278" t="s">
        <v>3828</v>
      </c>
      <c r="H1" s="1278"/>
      <c r="I1" s="1278"/>
      <c r="J1" s="1278"/>
    </row>
    <row r="2" spans="1:10" ht="46.5" customHeight="1">
      <c r="A2" s="1334" t="s">
        <v>3420</v>
      </c>
      <c r="B2" s="1334"/>
      <c r="C2" s="1334"/>
      <c r="D2" s="1334"/>
      <c r="E2" s="1334"/>
      <c r="F2" s="1334"/>
      <c r="G2" s="1334"/>
      <c r="H2" s="1334"/>
      <c r="I2" s="1334"/>
      <c r="J2" s="1334"/>
    </row>
    <row r="3" spans="1:10" ht="15" customHeight="1">
      <c r="A3" s="1090" t="s">
        <v>1</v>
      </c>
      <c r="B3" s="1335" t="s">
        <v>2</v>
      </c>
      <c r="C3" s="1090" t="s">
        <v>3</v>
      </c>
      <c r="D3" s="1090" t="s">
        <v>3084</v>
      </c>
      <c r="E3" s="1090" t="s">
        <v>3085</v>
      </c>
      <c r="F3" s="1090" t="s">
        <v>674</v>
      </c>
      <c r="G3" s="1092" t="s">
        <v>7</v>
      </c>
      <c r="H3" s="1093"/>
      <c r="I3" s="1092" t="s">
        <v>8</v>
      </c>
      <c r="J3" s="1093"/>
    </row>
    <row r="4" spans="1:10" ht="30">
      <c r="A4" s="1091"/>
      <c r="B4" s="1336"/>
      <c r="C4" s="1091"/>
      <c r="D4" s="1091"/>
      <c r="E4" s="1091"/>
      <c r="F4" s="1091"/>
      <c r="G4" s="615" t="s">
        <v>9</v>
      </c>
      <c r="H4" s="616" t="s">
        <v>10</v>
      </c>
      <c r="I4" s="83" t="s">
        <v>675</v>
      </c>
      <c r="J4" s="615" t="s">
        <v>676</v>
      </c>
    </row>
    <row r="5" spans="1:10">
      <c r="A5" s="626">
        <v>1</v>
      </c>
      <c r="B5" s="459" t="s">
        <v>3086</v>
      </c>
      <c r="C5" s="460">
        <v>1988</v>
      </c>
      <c r="D5" s="461">
        <v>2010</v>
      </c>
      <c r="E5" s="461" t="s">
        <v>13</v>
      </c>
      <c r="F5" s="462">
        <v>2222000</v>
      </c>
      <c r="G5" s="461">
        <v>1</v>
      </c>
      <c r="H5" s="463">
        <v>2222000</v>
      </c>
      <c r="I5" s="461">
        <v>1</v>
      </c>
      <c r="J5" s="463">
        <v>2222000</v>
      </c>
    </row>
    <row r="6" spans="1:10">
      <c r="A6" s="626">
        <v>2</v>
      </c>
      <c r="B6" s="464" t="s">
        <v>3087</v>
      </c>
      <c r="C6" s="196"/>
      <c r="D6" s="196">
        <v>2010</v>
      </c>
      <c r="E6" s="465" t="s">
        <v>13</v>
      </c>
      <c r="F6" s="198">
        <v>24000</v>
      </c>
      <c r="G6" s="196">
        <v>20</v>
      </c>
      <c r="H6" s="466">
        <f t="shared" ref="H6:H15" si="0">SUM(F6*G6)</f>
        <v>480000</v>
      </c>
      <c r="I6" s="196">
        <v>20</v>
      </c>
      <c r="J6" s="466">
        <v>480000</v>
      </c>
    </row>
    <row r="7" spans="1:10">
      <c r="A7" s="626">
        <v>3</v>
      </c>
      <c r="B7" s="464" t="s">
        <v>3088</v>
      </c>
      <c r="C7" s="196"/>
      <c r="D7" s="196">
        <v>2010</v>
      </c>
      <c r="E7" s="465" t="s">
        <v>13</v>
      </c>
      <c r="F7" s="198">
        <v>51200</v>
      </c>
      <c r="G7" s="196">
        <v>10</v>
      </c>
      <c r="H7" s="466">
        <f t="shared" si="0"/>
        <v>512000</v>
      </c>
      <c r="I7" s="196">
        <v>10</v>
      </c>
      <c r="J7" s="466">
        <v>512000</v>
      </c>
    </row>
    <row r="8" spans="1:10">
      <c r="A8" s="626">
        <v>4</v>
      </c>
      <c r="B8" s="464" t="s">
        <v>3089</v>
      </c>
      <c r="C8" s="196"/>
      <c r="D8" s="196">
        <v>1997</v>
      </c>
      <c r="E8" s="465" t="s">
        <v>13</v>
      </c>
      <c r="F8" s="198">
        <v>0</v>
      </c>
      <c r="G8" s="196">
        <v>1</v>
      </c>
      <c r="H8" s="466">
        <v>0</v>
      </c>
      <c r="I8" s="196">
        <v>1</v>
      </c>
      <c r="J8" s="466">
        <v>0</v>
      </c>
    </row>
    <row r="9" spans="1:10">
      <c r="A9" s="626">
        <v>5</v>
      </c>
      <c r="B9" s="464" t="s">
        <v>35</v>
      </c>
      <c r="C9" s="196"/>
      <c r="D9" s="196">
        <v>2007</v>
      </c>
      <c r="E9" s="465" t="s">
        <v>13</v>
      </c>
      <c r="F9" s="198">
        <v>29880</v>
      </c>
      <c r="G9" s="196">
        <v>1</v>
      </c>
      <c r="H9" s="466">
        <v>29880</v>
      </c>
      <c r="I9" s="196">
        <v>1</v>
      </c>
      <c r="J9" s="466">
        <v>29880</v>
      </c>
    </row>
    <row r="10" spans="1:10">
      <c r="A10" s="626">
        <v>6</v>
      </c>
      <c r="B10" s="464" t="s">
        <v>3090</v>
      </c>
      <c r="C10" s="196"/>
      <c r="D10" s="196">
        <v>2007</v>
      </c>
      <c r="E10" s="465" t="s">
        <v>13</v>
      </c>
      <c r="F10" s="198">
        <v>158400</v>
      </c>
      <c r="G10" s="196">
        <v>2</v>
      </c>
      <c r="H10" s="466">
        <f t="shared" si="0"/>
        <v>316800</v>
      </c>
      <c r="I10" s="196">
        <v>2</v>
      </c>
      <c r="J10" s="466">
        <v>316800</v>
      </c>
    </row>
    <row r="11" spans="1:10">
      <c r="A11" s="626">
        <v>7</v>
      </c>
      <c r="B11" s="464" t="s">
        <v>3091</v>
      </c>
      <c r="C11" s="196"/>
      <c r="D11" s="196">
        <v>2007</v>
      </c>
      <c r="E11" s="465" t="s">
        <v>13</v>
      </c>
      <c r="F11" s="198">
        <v>770400</v>
      </c>
      <c r="G11" s="196">
        <v>1</v>
      </c>
      <c r="H11" s="466">
        <f t="shared" si="0"/>
        <v>770400</v>
      </c>
      <c r="I11" s="196">
        <v>1</v>
      </c>
      <c r="J11" s="466">
        <f t="shared" ref="J11:J15" si="1">SUM(H11*I11)</f>
        <v>770400</v>
      </c>
    </row>
    <row r="12" spans="1:10">
      <c r="A12" s="626">
        <v>8</v>
      </c>
      <c r="B12" s="464" t="s">
        <v>3092</v>
      </c>
      <c r="C12" s="196"/>
      <c r="D12" s="196">
        <v>2007</v>
      </c>
      <c r="E12" s="465" t="s">
        <v>13</v>
      </c>
      <c r="F12" s="198">
        <v>72000</v>
      </c>
      <c r="G12" s="196">
        <v>1</v>
      </c>
      <c r="H12" s="466">
        <f t="shared" si="0"/>
        <v>72000</v>
      </c>
      <c r="I12" s="196">
        <v>1</v>
      </c>
      <c r="J12" s="466">
        <f t="shared" si="1"/>
        <v>72000</v>
      </c>
    </row>
    <row r="13" spans="1:10">
      <c r="A13" s="626">
        <v>9</v>
      </c>
      <c r="B13" s="467" t="s">
        <v>3093</v>
      </c>
      <c r="C13" s="468">
        <v>1989</v>
      </c>
      <c r="D13" s="469">
        <v>2008</v>
      </c>
      <c r="E13" s="470" t="s">
        <v>13</v>
      </c>
      <c r="F13" s="471">
        <v>44800</v>
      </c>
      <c r="G13" s="469">
        <v>1</v>
      </c>
      <c r="H13" s="472">
        <f t="shared" si="0"/>
        <v>44800</v>
      </c>
      <c r="I13" s="469">
        <v>1</v>
      </c>
      <c r="J13" s="472">
        <f t="shared" si="1"/>
        <v>44800</v>
      </c>
    </row>
    <row r="14" spans="1:10">
      <c r="A14" s="626">
        <v>10</v>
      </c>
      <c r="B14" s="464" t="s">
        <v>3094</v>
      </c>
      <c r="C14" s="195">
        <v>1989</v>
      </c>
      <c r="D14" s="196" t="s">
        <v>2371</v>
      </c>
      <c r="E14" s="465" t="s">
        <v>13</v>
      </c>
      <c r="F14" s="198">
        <v>18810</v>
      </c>
      <c r="G14" s="196" t="s">
        <v>1626</v>
      </c>
      <c r="H14" s="466">
        <f t="shared" si="0"/>
        <v>18810</v>
      </c>
      <c r="I14" s="196" t="s">
        <v>1626</v>
      </c>
      <c r="J14" s="466">
        <f t="shared" si="1"/>
        <v>18810</v>
      </c>
    </row>
    <row r="15" spans="1:10">
      <c r="A15" s="626">
        <v>11</v>
      </c>
      <c r="B15" s="464" t="s">
        <v>3094</v>
      </c>
      <c r="C15" s="195">
        <v>1989</v>
      </c>
      <c r="D15" s="196">
        <v>1991</v>
      </c>
      <c r="E15" s="465" t="s">
        <v>13</v>
      </c>
      <c r="F15" s="198">
        <v>16720</v>
      </c>
      <c r="G15" s="196">
        <v>1</v>
      </c>
      <c r="H15" s="466">
        <f t="shared" si="0"/>
        <v>16720</v>
      </c>
      <c r="I15" s="196">
        <v>1</v>
      </c>
      <c r="J15" s="466">
        <f t="shared" si="1"/>
        <v>16720</v>
      </c>
    </row>
    <row r="16" spans="1:10">
      <c r="A16" s="626">
        <v>12</v>
      </c>
      <c r="B16" s="464" t="s">
        <v>3095</v>
      </c>
      <c r="C16" s="195">
        <v>1984</v>
      </c>
      <c r="D16" s="196">
        <v>2006</v>
      </c>
      <c r="E16" s="465" t="s">
        <v>13</v>
      </c>
      <c r="F16" s="198">
        <v>57120</v>
      </c>
      <c r="G16" s="196">
        <v>1</v>
      </c>
      <c r="H16" s="466">
        <v>57120</v>
      </c>
      <c r="I16" s="196">
        <v>1</v>
      </c>
      <c r="J16" s="466">
        <v>57120</v>
      </c>
    </row>
    <row r="17" spans="1:10">
      <c r="A17" s="626">
        <v>13</v>
      </c>
      <c r="B17" s="464" t="s">
        <v>3096</v>
      </c>
      <c r="C17" s="195">
        <v>2008</v>
      </c>
      <c r="D17" s="196">
        <v>2008</v>
      </c>
      <c r="E17" s="465" t="s">
        <v>13</v>
      </c>
      <c r="F17" s="466">
        <v>7637320</v>
      </c>
      <c r="G17" s="196">
        <v>1</v>
      </c>
      <c r="H17" s="463">
        <v>7637320</v>
      </c>
      <c r="I17" s="196">
        <v>1</v>
      </c>
      <c r="J17" s="463">
        <v>7637320</v>
      </c>
    </row>
    <row r="18" spans="1:10">
      <c r="A18" s="626">
        <v>14</v>
      </c>
      <c r="B18" s="464" t="s">
        <v>3097</v>
      </c>
      <c r="C18" s="195">
        <v>2008</v>
      </c>
      <c r="D18" s="196">
        <v>2008</v>
      </c>
      <c r="E18" s="465" t="s">
        <v>13</v>
      </c>
      <c r="F18" s="466">
        <v>8336218</v>
      </c>
      <c r="G18" s="196">
        <v>1</v>
      </c>
      <c r="H18" s="466">
        <v>8336218</v>
      </c>
      <c r="I18" s="196">
        <v>1</v>
      </c>
      <c r="J18" s="466">
        <v>8336218</v>
      </c>
    </row>
    <row r="19" spans="1:10">
      <c r="A19" s="626">
        <v>15</v>
      </c>
      <c r="B19" s="464" t="s">
        <v>3098</v>
      </c>
      <c r="C19" s="195">
        <v>2007</v>
      </c>
      <c r="D19" s="196">
        <v>2008</v>
      </c>
      <c r="E19" s="465" t="s">
        <v>13</v>
      </c>
      <c r="F19" s="198">
        <v>4857600</v>
      </c>
      <c r="G19" s="196">
        <v>1</v>
      </c>
      <c r="H19" s="466">
        <v>4857600</v>
      </c>
      <c r="I19" s="196">
        <v>1</v>
      </c>
      <c r="J19" s="466">
        <v>4857600</v>
      </c>
    </row>
    <row r="20" spans="1:10">
      <c r="A20" s="626">
        <v>16</v>
      </c>
      <c r="B20" s="464" t="s">
        <v>3099</v>
      </c>
      <c r="C20" s="195">
        <v>1983</v>
      </c>
      <c r="D20" s="196">
        <v>2009</v>
      </c>
      <c r="E20" s="465" t="s">
        <v>13</v>
      </c>
      <c r="F20" s="198">
        <v>7723040</v>
      </c>
      <c r="G20" s="196">
        <v>1</v>
      </c>
      <c r="H20" s="466">
        <v>7723040</v>
      </c>
      <c r="I20" s="196">
        <v>1</v>
      </c>
      <c r="J20" s="466">
        <v>7723040</v>
      </c>
    </row>
    <row r="21" spans="1:10">
      <c r="A21" s="626">
        <v>17</v>
      </c>
      <c r="B21" s="464" t="s">
        <v>3100</v>
      </c>
      <c r="C21" s="195">
        <v>2008</v>
      </c>
      <c r="D21" s="196">
        <v>2009</v>
      </c>
      <c r="E21" s="465" t="s">
        <v>13</v>
      </c>
      <c r="F21" s="198">
        <v>260480</v>
      </c>
      <c r="G21" s="196">
        <v>1</v>
      </c>
      <c r="H21" s="466">
        <f t="shared" ref="H21:H84" si="2">SUM(F21*G21)</f>
        <v>260480</v>
      </c>
      <c r="I21" s="196">
        <v>1</v>
      </c>
      <c r="J21" s="466">
        <f t="shared" ref="J21:J32" si="3">SUM(H21*I21)</f>
        <v>260480</v>
      </c>
    </row>
    <row r="22" spans="1:10">
      <c r="A22" s="626">
        <v>18</v>
      </c>
      <c r="B22" s="464" t="s">
        <v>3101</v>
      </c>
      <c r="C22" s="195">
        <v>2007</v>
      </c>
      <c r="D22" s="196">
        <v>2008</v>
      </c>
      <c r="E22" s="465" t="s">
        <v>13</v>
      </c>
      <c r="F22" s="198">
        <v>1292800</v>
      </c>
      <c r="G22" s="196">
        <v>1</v>
      </c>
      <c r="H22" s="466">
        <f t="shared" si="2"/>
        <v>1292800</v>
      </c>
      <c r="I22" s="196">
        <v>1</v>
      </c>
      <c r="J22" s="466">
        <f t="shared" si="3"/>
        <v>1292800</v>
      </c>
    </row>
    <row r="23" spans="1:10">
      <c r="A23" s="626">
        <v>19</v>
      </c>
      <c r="B23" s="464" t="s">
        <v>3102</v>
      </c>
      <c r="C23" s="196"/>
      <c r="D23" s="196">
        <v>2008</v>
      </c>
      <c r="E23" s="465" t="s">
        <v>13</v>
      </c>
      <c r="F23" s="198">
        <v>40000</v>
      </c>
      <c r="G23" s="196">
        <v>32</v>
      </c>
      <c r="H23" s="466">
        <f t="shared" si="2"/>
        <v>1280000</v>
      </c>
      <c r="I23" s="196">
        <v>32</v>
      </c>
      <c r="J23" s="466">
        <v>1280000</v>
      </c>
    </row>
    <row r="24" spans="1:10">
      <c r="A24" s="626">
        <v>20</v>
      </c>
      <c r="B24" s="464" t="s">
        <v>3103</v>
      </c>
      <c r="C24" s="196"/>
      <c r="D24" s="196">
        <v>2008</v>
      </c>
      <c r="E24" s="465" t="s">
        <v>13</v>
      </c>
      <c r="F24" s="198">
        <v>132000</v>
      </c>
      <c r="G24" s="196">
        <v>5</v>
      </c>
      <c r="H24" s="466">
        <f t="shared" si="2"/>
        <v>660000</v>
      </c>
      <c r="I24" s="196">
        <v>5</v>
      </c>
      <c r="J24" s="466">
        <v>660000</v>
      </c>
    </row>
    <row r="25" spans="1:10">
      <c r="A25" s="626">
        <v>21</v>
      </c>
      <c r="B25" s="464" t="s">
        <v>3104</v>
      </c>
      <c r="C25" s="196"/>
      <c r="D25" s="196">
        <v>2008</v>
      </c>
      <c r="E25" s="465" t="s">
        <v>13</v>
      </c>
      <c r="F25" s="198">
        <v>90000</v>
      </c>
      <c r="G25" s="196">
        <v>5</v>
      </c>
      <c r="H25" s="466">
        <f t="shared" si="2"/>
        <v>450000</v>
      </c>
      <c r="I25" s="196">
        <v>5</v>
      </c>
      <c r="J25" s="466">
        <v>450000</v>
      </c>
    </row>
    <row r="26" spans="1:10">
      <c r="A26" s="626">
        <v>22</v>
      </c>
      <c r="B26" s="464" t="s">
        <v>3105</v>
      </c>
      <c r="C26" s="196"/>
      <c r="D26" s="196">
        <v>2008</v>
      </c>
      <c r="E26" s="465" t="s">
        <v>13</v>
      </c>
      <c r="F26" s="198">
        <v>109200</v>
      </c>
      <c r="G26" s="196">
        <v>5</v>
      </c>
      <c r="H26" s="466">
        <f t="shared" si="2"/>
        <v>546000</v>
      </c>
      <c r="I26" s="196">
        <v>5</v>
      </c>
      <c r="J26" s="466">
        <v>546000</v>
      </c>
    </row>
    <row r="27" spans="1:10">
      <c r="A27" s="626">
        <v>23</v>
      </c>
      <c r="B27" s="464" t="s">
        <v>3106</v>
      </c>
      <c r="C27" s="196"/>
      <c r="D27" s="196">
        <v>2008</v>
      </c>
      <c r="E27" s="465" t="s">
        <v>13</v>
      </c>
      <c r="F27" s="198">
        <v>60000</v>
      </c>
      <c r="G27" s="196">
        <v>5</v>
      </c>
      <c r="H27" s="466">
        <f t="shared" si="2"/>
        <v>300000</v>
      </c>
      <c r="I27" s="196">
        <v>5</v>
      </c>
      <c r="J27" s="466">
        <v>300000</v>
      </c>
    </row>
    <row r="28" spans="1:10">
      <c r="A28" s="626">
        <v>24</v>
      </c>
      <c r="B28" s="464" t="s">
        <v>3107</v>
      </c>
      <c r="C28" s="196"/>
      <c r="D28" s="196">
        <v>2008</v>
      </c>
      <c r="E28" s="465" t="s">
        <v>13</v>
      </c>
      <c r="F28" s="198">
        <v>84000</v>
      </c>
      <c r="G28" s="196">
        <v>5</v>
      </c>
      <c r="H28" s="466">
        <f t="shared" si="2"/>
        <v>420000</v>
      </c>
      <c r="I28" s="196">
        <v>5</v>
      </c>
      <c r="J28" s="466">
        <v>420000</v>
      </c>
    </row>
    <row r="29" spans="1:10">
      <c r="A29" s="626">
        <v>25</v>
      </c>
      <c r="B29" s="464" t="s">
        <v>3108</v>
      </c>
      <c r="C29" s="196"/>
      <c r="D29" s="196">
        <v>2002</v>
      </c>
      <c r="E29" s="465" t="s">
        <v>13</v>
      </c>
      <c r="F29" s="198">
        <v>43200</v>
      </c>
      <c r="G29" s="196">
        <v>3</v>
      </c>
      <c r="H29" s="466">
        <f t="shared" si="2"/>
        <v>129600</v>
      </c>
      <c r="I29" s="196">
        <v>3</v>
      </c>
      <c r="J29" s="466">
        <v>129600</v>
      </c>
    </row>
    <row r="30" spans="1:10">
      <c r="A30" s="626">
        <v>26</v>
      </c>
      <c r="B30" s="473" t="s">
        <v>3109</v>
      </c>
      <c r="C30" s="474"/>
      <c r="D30" s="474">
        <v>2002</v>
      </c>
      <c r="E30" s="465" t="s">
        <v>13</v>
      </c>
      <c r="F30" s="475">
        <v>64200</v>
      </c>
      <c r="G30" s="474">
        <v>4</v>
      </c>
      <c r="H30" s="476">
        <f t="shared" si="2"/>
        <v>256800</v>
      </c>
      <c r="I30" s="474">
        <v>4</v>
      </c>
      <c r="J30" s="476">
        <v>256800</v>
      </c>
    </row>
    <row r="31" spans="1:10">
      <c r="A31" s="626">
        <v>27</v>
      </c>
      <c r="B31" s="464" t="s">
        <v>3110</v>
      </c>
      <c r="C31" s="196"/>
      <c r="D31" s="196">
        <v>2007</v>
      </c>
      <c r="E31" s="465" t="s">
        <v>13</v>
      </c>
      <c r="F31" s="198">
        <v>54000</v>
      </c>
      <c r="G31" s="196">
        <v>2</v>
      </c>
      <c r="H31" s="466">
        <f t="shared" si="2"/>
        <v>108000</v>
      </c>
      <c r="I31" s="196">
        <v>2</v>
      </c>
      <c r="J31" s="466">
        <v>108000</v>
      </c>
    </row>
    <row r="32" spans="1:10">
      <c r="A32" s="626">
        <v>28</v>
      </c>
      <c r="B32" s="464" t="s">
        <v>3111</v>
      </c>
      <c r="C32" s="195"/>
      <c r="D32" s="196"/>
      <c r="E32" s="465" t="s">
        <v>13</v>
      </c>
      <c r="F32" s="198">
        <v>2200</v>
      </c>
      <c r="G32" s="196">
        <v>1</v>
      </c>
      <c r="H32" s="466">
        <f t="shared" si="2"/>
        <v>2200</v>
      </c>
      <c r="I32" s="196">
        <v>1</v>
      </c>
      <c r="J32" s="466">
        <f t="shared" si="3"/>
        <v>2200</v>
      </c>
    </row>
    <row r="33" spans="1:10">
      <c r="A33" s="626">
        <v>29</v>
      </c>
      <c r="B33" s="464" t="s">
        <v>3112</v>
      </c>
      <c r="C33" s="196"/>
      <c r="D33" s="196">
        <v>2011</v>
      </c>
      <c r="E33" s="465" t="s">
        <v>189</v>
      </c>
      <c r="F33" s="198">
        <v>9546</v>
      </c>
      <c r="G33" s="196">
        <v>4000</v>
      </c>
      <c r="H33" s="466">
        <v>38184000</v>
      </c>
      <c r="I33" s="196">
        <v>4000</v>
      </c>
      <c r="J33" s="466">
        <v>38184000</v>
      </c>
    </row>
    <row r="34" spans="1:10">
      <c r="A34" s="626">
        <v>30</v>
      </c>
      <c r="B34" s="477" t="s">
        <v>3113</v>
      </c>
      <c r="C34" s="478"/>
      <c r="D34" s="478">
        <v>2007</v>
      </c>
      <c r="E34" s="470" t="s">
        <v>13</v>
      </c>
      <c r="F34" s="479">
        <v>71500</v>
      </c>
      <c r="G34" s="478">
        <v>22</v>
      </c>
      <c r="H34" s="480">
        <f t="shared" si="2"/>
        <v>1573000</v>
      </c>
      <c r="I34" s="478">
        <v>22</v>
      </c>
      <c r="J34" s="480">
        <v>1573000</v>
      </c>
    </row>
    <row r="35" spans="1:10">
      <c r="A35" s="626">
        <v>31</v>
      </c>
      <c r="B35" s="467" t="s">
        <v>3114</v>
      </c>
      <c r="C35" s="469"/>
      <c r="D35" s="469">
        <v>2007</v>
      </c>
      <c r="E35" s="470" t="s">
        <v>13</v>
      </c>
      <c r="F35" s="471">
        <v>16250</v>
      </c>
      <c r="G35" s="469">
        <v>88</v>
      </c>
      <c r="H35" s="472">
        <f t="shared" si="2"/>
        <v>1430000</v>
      </c>
      <c r="I35" s="469">
        <v>88</v>
      </c>
      <c r="J35" s="472">
        <v>1430000</v>
      </c>
    </row>
    <row r="36" spans="1:10">
      <c r="A36" s="626">
        <v>32</v>
      </c>
      <c r="B36" s="467" t="s">
        <v>3115</v>
      </c>
      <c r="C36" s="469"/>
      <c r="D36" s="469">
        <v>2007</v>
      </c>
      <c r="E36" s="470" t="s">
        <v>13</v>
      </c>
      <c r="F36" s="471">
        <v>24000</v>
      </c>
      <c r="G36" s="469">
        <v>1</v>
      </c>
      <c r="H36" s="472">
        <f t="shared" si="2"/>
        <v>24000</v>
      </c>
      <c r="I36" s="469">
        <v>1</v>
      </c>
      <c r="J36" s="472">
        <f t="shared" ref="J36:J40" si="4">SUM(H36*I36)</f>
        <v>24000</v>
      </c>
    </row>
    <row r="37" spans="1:10">
      <c r="A37" s="626">
        <v>33</v>
      </c>
      <c r="B37" s="467" t="s">
        <v>3116</v>
      </c>
      <c r="C37" s="469"/>
      <c r="D37" s="469">
        <v>2008</v>
      </c>
      <c r="E37" s="470" t="s">
        <v>13</v>
      </c>
      <c r="F37" s="471">
        <v>15000</v>
      </c>
      <c r="G37" s="469">
        <v>28</v>
      </c>
      <c r="H37" s="472">
        <f t="shared" si="2"/>
        <v>420000</v>
      </c>
      <c r="I37" s="469">
        <v>28</v>
      </c>
      <c r="J37" s="472">
        <v>420000</v>
      </c>
    </row>
    <row r="38" spans="1:10">
      <c r="A38" s="626">
        <v>34</v>
      </c>
      <c r="B38" s="467" t="s">
        <v>3115</v>
      </c>
      <c r="C38" s="469"/>
      <c r="D38" s="469">
        <v>2008</v>
      </c>
      <c r="E38" s="470" t="s">
        <v>13</v>
      </c>
      <c r="F38" s="471">
        <v>24000</v>
      </c>
      <c r="G38" s="469">
        <v>3</v>
      </c>
      <c r="H38" s="472">
        <f t="shared" si="2"/>
        <v>72000</v>
      </c>
      <c r="I38" s="469">
        <v>3</v>
      </c>
      <c r="J38" s="472">
        <v>72000</v>
      </c>
    </row>
    <row r="39" spans="1:10">
      <c r="A39" s="626">
        <v>35</v>
      </c>
      <c r="B39" s="467" t="s">
        <v>3117</v>
      </c>
      <c r="C39" s="469"/>
      <c r="D39" s="469">
        <v>2008</v>
      </c>
      <c r="E39" s="470" t="s">
        <v>13</v>
      </c>
      <c r="F39" s="471">
        <v>60000</v>
      </c>
      <c r="G39" s="469">
        <v>1</v>
      </c>
      <c r="H39" s="472">
        <f t="shared" si="2"/>
        <v>60000</v>
      </c>
      <c r="I39" s="469">
        <v>1</v>
      </c>
      <c r="J39" s="472">
        <f t="shared" si="4"/>
        <v>60000</v>
      </c>
    </row>
    <row r="40" spans="1:10">
      <c r="A40" s="626">
        <v>36</v>
      </c>
      <c r="B40" s="467" t="s">
        <v>3118</v>
      </c>
      <c r="C40" s="469"/>
      <c r="D40" s="469">
        <v>2008</v>
      </c>
      <c r="E40" s="470" t="s">
        <v>13</v>
      </c>
      <c r="F40" s="471">
        <v>90000</v>
      </c>
      <c r="G40" s="469">
        <v>1</v>
      </c>
      <c r="H40" s="472">
        <f t="shared" si="2"/>
        <v>90000</v>
      </c>
      <c r="I40" s="469">
        <v>1</v>
      </c>
      <c r="J40" s="472">
        <f t="shared" si="4"/>
        <v>90000</v>
      </c>
    </row>
    <row r="41" spans="1:10">
      <c r="A41" s="626">
        <v>37</v>
      </c>
      <c r="B41" s="467" t="s">
        <v>3119</v>
      </c>
      <c r="C41" s="469"/>
      <c r="D41" s="469">
        <v>2008</v>
      </c>
      <c r="E41" s="470" t="s">
        <v>13</v>
      </c>
      <c r="F41" s="471">
        <v>7200</v>
      </c>
      <c r="G41" s="469">
        <v>58</v>
      </c>
      <c r="H41" s="472">
        <f t="shared" si="2"/>
        <v>417600</v>
      </c>
      <c r="I41" s="469">
        <v>58</v>
      </c>
      <c r="J41" s="472">
        <v>417600</v>
      </c>
    </row>
    <row r="42" spans="1:10">
      <c r="A42" s="626">
        <v>38</v>
      </c>
      <c r="B42" s="467" t="s">
        <v>3120</v>
      </c>
      <c r="C42" s="469"/>
      <c r="D42" s="469">
        <v>2008</v>
      </c>
      <c r="E42" s="470" t="s">
        <v>13</v>
      </c>
      <c r="F42" s="197">
        <v>60000</v>
      </c>
      <c r="G42" s="469">
        <v>2</v>
      </c>
      <c r="H42" s="472">
        <f t="shared" si="2"/>
        <v>120000</v>
      </c>
      <c r="I42" s="469">
        <v>2</v>
      </c>
      <c r="J42" s="472">
        <v>120000</v>
      </c>
    </row>
    <row r="43" spans="1:10">
      <c r="A43" s="626">
        <v>39</v>
      </c>
      <c r="B43" s="481" t="s">
        <v>3121</v>
      </c>
      <c r="C43" s="469"/>
      <c r="D43" s="469">
        <v>2008</v>
      </c>
      <c r="E43" s="470" t="s">
        <v>13</v>
      </c>
      <c r="F43" s="482">
        <v>11160</v>
      </c>
      <c r="G43" s="303">
        <v>22</v>
      </c>
      <c r="H43" s="472">
        <f t="shared" si="2"/>
        <v>245520</v>
      </c>
      <c r="I43" s="303">
        <v>22</v>
      </c>
      <c r="J43" s="472">
        <v>245520</v>
      </c>
    </row>
    <row r="44" spans="1:10">
      <c r="A44" s="626">
        <v>40</v>
      </c>
      <c r="B44" s="481" t="s">
        <v>3122</v>
      </c>
      <c r="C44" s="469"/>
      <c r="D44" s="469">
        <v>2008</v>
      </c>
      <c r="E44" s="470" t="s">
        <v>13</v>
      </c>
      <c r="F44" s="482">
        <v>1300</v>
      </c>
      <c r="G44" s="303">
        <v>84</v>
      </c>
      <c r="H44" s="472">
        <f t="shared" si="2"/>
        <v>109200</v>
      </c>
      <c r="I44" s="303">
        <v>84</v>
      </c>
      <c r="J44" s="472">
        <v>109200</v>
      </c>
    </row>
    <row r="45" spans="1:10">
      <c r="A45" s="626">
        <v>41</v>
      </c>
      <c r="B45" s="481" t="s">
        <v>3123</v>
      </c>
      <c r="C45" s="469"/>
      <c r="D45" s="469">
        <v>2008</v>
      </c>
      <c r="E45" s="470" t="s">
        <v>13</v>
      </c>
      <c r="F45" s="482">
        <v>227.5</v>
      </c>
      <c r="G45" s="303">
        <v>62</v>
      </c>
      <c r="H45" s="472">
        <f t="shared" si="2"/>
        <v>14105</v>
      </c>
      <c r="I45" s="303">
        <v>62</v>
      </c>
      <c r="J45" s="472">
        <v>14105</v>
      </c>
    </row>
    <row r="46" spans="1:10">
      <c r="A46" s="626">
        <v>42</v>
      </c>
      <c r="B46" s="481" t="s">
        <v>3123</v>
      </c>
      <c r="C46" s="469"/>
      <c r="D46" s="469">
        <v>2008</v>
      </c>
      <c r="E46" s="470" t="s">
        <v>13</v>
      </c>
      <c r="F46" s="482">
        <v>163</v>
      </c>
      <c r="G46" s="303">
        <v>45</v>
      </c>
      <c r="H46" s="472">
        <v>7313</v>
      </c>
      <c r="I46" s="303">
        <v>45</v>
      </c>
      <c r="J46" s="472">
        <v>7313</v>
      </c>
    </row>
    <row r="47" spans="1:10">
      <c r="A47" s="626">
        <v>43</v>
      </c>
      <c r="B47" s="481" t="s">
        <v>3124</v>
      </c>
      <c r="C47" s="469"/>
      <c r="D47" s="469">
        <v>2008</v>
      </c>
      <c r="E47" s="470" t="s">
        <v>13</v>
      </c>
      <c r="F47" s="482">
        <v>845</v>
      </c>
      <c r="G47" s="303">
        <v>30</v>
      </c>
      <c r="H47" s="472">
        <f t="shared" si="2"/>
        <v>25350</v>
      </c>
      <c r="I47" s="303">
        <v>30</v>
      </c>
      <c r="J47" s="472">
        <v>25350</v>
      </c>
    </row>
    <row r="48" spans="1:10">
      <c r="A48" s="626">
        <v>44</v>
      </c>
      <c r="B48" s="481" t="s">
        <v>3125</v>
      </c>
      <c r="C48" s="469"/>
      <c r="D48" s="469">
        <v>2008</v>
      </c>
      <c r="E48" s="470" t="s">
        <v>13</v>
      </c>
      <c r="F48" s="482">
        <v>650</v>
      </c>
      <c r="G48" s="303">
        <v>78</v>
      </c>
      <c r="H48" s="472">
        <f t="shared" si="2"/>
        <v>50700</v>
      </c>
      <c r="I48" s="303">
        <v>78</v>
      </c>
      <c r="J48" s="472">
        <v>50700</v>
      </c>
    </row>
    <row r="49" spans="1:10">
      <c r="A49" s="626">
        <v>45</v>
      </c>
      <c r="B49" s="481" t="s">
        <v>3126</v>
      </c>
      <c r="C49" s="469"/>
      <c r="D49" s="469">
        <v>2008</v>
      </c>
      <c r="E49" s="470" t="s">
        <v>13</v>
      </c>
      <c r="F49" s="482">
        <v>780</v>
      </c>
      <c r="G49" s="303">
        <v>705</v>
      </c>
      <c r="H49" s="472">
        <f t="shared" si="2"/>
        <v>549900</v>
      </c>
      <c r="I49" s="303">
        <v>705</v>
      </c>
      <c r="J49" s="472">
        <v>549900</v>
      </c>
    </row>
    <row r="50" spans="1:10">
      <c r="A50" s="626">
        <v>46</v>
      </c>
      <c r="B50" s="481" t="s">
        <v>3126</v>
      </c>
      <c r="C50" s="469"/>
      <c r="D50" s="469">
        <v>2008</v>
      </c>
      <c r="E50" s="470" t="s">
        <v>13</v>
      </c>
      <c r="F50" s="482">
        <v>520</v>
      </c>
      <c r="G50" s="303">
        <v>284</v>
      </c>
      <c r="H50" s="472">
        <f t="shared" si="2"/>
        <v>147680</v>
      </c>
      <c r="I50" s="303">
        <v>284</v>
      </c>
      <c r="J50" s="472">
        <v>147680</v>
      </c>
    </row>
    <row r="51" spans="1:10">
      <c r="A51" s="626">
        <v>47</v>
      </c>
      <c r="B51" s="481" t="s">
        <v>3127</v>
      </c>
      <c r="C51" s="469"/>
      <c r="D51" s="469">
        <v>2008</v>
      </c>
      <c r="E51" s="470" t="s">
        <v>13</v>
      </c>
      <c r="F51" s="482">
        <v>585</v>
      </c>
      <c r="G51" s="303">
        <v>70</v>
      </c>
      <c r="H51" s="472">
        <f t="shared" si="2"/>
        <v>40950</v>
      </c>
      <c r="I51" s="303">
        <v>70</v>
      </c>
      <c r="J51" s="472">
        <v>40950</v>
      </c>
    </row>
    <row r="52" spans="1:10">
      <c r="A52" s="626">
        <v>48</v>
      </c>
      <c r="B52" s="481" t="s">
        <v>3128</v>
      </c>
      <c r="C52" s="469"/>
      <c r="D52" s="469">
        <v>2008</v>
      </c>
      <c r="E52" s="470" t="s">
        <v>13</v>
      </c>
      <c r="F52" s="482">
        <v>227.5</v>
      </c>
      <c r="G52" s="303">
        <v>300</v>
      </c>
      <c r="H52" s="472">
        <f t="shared" si="2"/>
        <v>68250</v>
      </c>
      <c r="I52" s="303">
        <v>300</v>
      </c>
      <c r="J52" s="472">
        <v>68250</v>
      </c>
    </row>
    <row r="53" spans="1:10">
      <c r="A53" s="626">
        <v>49</v>
      </c>
      <c r="B53" s="481" t="s">
        <v>1236</v>
      </c>
      <c r="C53" s="469"/>
      <c r="D53" s="469">
        <v>2008</v>
      </c>
      <c r="E53" s="470" t="s">
        <v>13</v>
      </c>
      <c r="F53" s="482">
        <v>227.5</v>
      </c>
      <c r="G53" s="303">
        <v>300</v>
      </c>
      <c r="H53" s="472">
        <f t="shared" si="2"/>
        <v>68250</v>
      </c>
      <c r="I53" s="303">
        <v>300</v>
      </c>
      <c r="J53" s="472">
        <v>68250</v>
      </c>
    </row>
    <row r="54" spans="1:10">
      <c r="A54" s="626">
        <v>50</v>
      </c>
      <c r="B54" s="481" t="s">
        <v>3129</v>
      </c>
      <c r="C54" s="469"/>
      <c r="D54" s="469">
        <v>2008</v>
      </c>
      <c r="E54" s="470" t="s">
        <v>13</v>
      </c>
      <c r="F54" s="482">
        <v>4550</v>
      </c>
      <c r="G54" s="303">
        <v>22</v>
      </c>
      <c r="H54" s="472">
        <f t="shared" si="2"/>
        <v>100100</v>
      </c>
      <c r="I54" s="303">
        <v>22</v>
      </c>
      <c r="J54" s="472">
        <v>100100</v>
      </c>
    </row>
    <row r="55" spans="1:10">
      <c r="A55" s="626">
        <v>51</v>
      </c>
      <c r="B55" s="481" t="s">
        <v>3130</v>
      </c>
      <c r="C55" s="469"/>
      <c r="D55" s="469">
        <v>2008</v>
      </c>
      <c r="E55" s="470" t="s">
        <v>13</v>
      </c>
      <c r="F55" s="482">
        <v>650</v>
      </c>
      <c r="G55" s="303">
        <v>43</v>
      </c>
      <c r="H55" s="472">
        <f t="shared" si="2"/>
        <v>27950</v>
      </c>
      <c r="I55" s="303">
        <v>43</v>
      </c>
      <c r="J55" s="472">
        <v>27950</v>
      </c>
    </row>
    <row r="56" spans="1:10">
      <c r="A56" s="626">
        <v>52</v>
      </c>
      <c r="B56" s="481" t="s">
        <v>3131</v>
      </c>
      <c r="C56" s="469"/>
      <c r="D56" s="469">
        <v>2008</v>
      </c>
      <c r="E56" s="470" t="s">
        <v>13</v>
      </c>
      <c r="F56" s="482">
        <v>98</v>
      </c>
      <c r="G56" s="303">
        <v>121</v>
      </c>
      <c r="H56" s="472">
        <v>11798</v>
      </c>
      <c r="I56" s="303">
        <v>121</v>
      </c>
      <c r="J56" s="472">
        <v>11798</v>
      </c>
    </row>
    <row r="57" spans="1:10">
      <c r="A57" s="626">
        <v>53</v>
      </c>
      <c r="B57" s="481" t="s">
        <v>3132</v>
      </c>
      <c r="C57" s="469"/>
      <c r="D57" s="469">
        <v>2008</v>
      </c>
      <c r="E57" s="470" t="s">
        <v>13</v>
      </c>
      <c r="F57" s="482">
        <v>4550</v>
      </c>
      <c r="G57" s="303">
        <v>29</v>
      </c>
      <c r="H57" s="472">
        <f t="shared" si="2"/>
        <v>131950</v>
      </c>
      <c r="I57" s="303">
        <v>29</v>
      </c>
      <c r="J57" s="472">
        <v>131950</v>
      </c>
    </row>
    <row r="58" spans="1:10">
      <c r="A58" s="626">
        <v>54</v>
      </c>
      <c r="B58" s="481" t="s">
        <v>3133</v>
      </c>
      <c r="C58" s="469"/>
      <c r="D58" s="469">
        <v>2008</v>
      </c>
      <c r="E58" s="470" t="s">
        <v>13</v>
      </c>
      <c r="F58" s="482">
        <v>30000</v>
      </c>
      <c r="G58" s="303">
        <v>1</v>
      </c>
      <c r="H58" s="472">
        <f t="shared" si="2"/>
        <v>30000</v>
      </c>
      <c r="I58" s="303">
        <v>1</v>
      </c>
      <c r="J58" s="472">
        <f t="shared" ref="J58:J81" si="5">SUM(H58*I58)</f>
        <v>30000</v>
      </c>
    </row>
    <row r="59" spans="1:10">
      <c r="A59" s="626">
        <v>55</v>
      </c>
      <c r="B59" s="481" t="s">
        <v>3134</v>
      </c>
      <c r="C59" s="469"/>
      <c r="D59" s="469">
        <v>2008</v>
      </c>
      <c r="E59" s="470" t="s">
        <v>13</v>
      </c>
      <c r="F59" s="482">
        <v>33000</v>
      </c>
      <c r="G59" s="303">
        <v>3</v>
      </c>
      <c r="H59" s="472">
        <f t="shared" si="2"/>
        <v>99000</v>
      </c>
      <c r="I59" s="303">
        <v>3</v>
      </c>
      <c r="J59" s="472">
        <v>99000</v>
      </c>
    </row>
    <row r="60" spans="1:10">
      <c r="A60" s="626">
        <v>56</v>
      </c>
      <c r="B60" s="481" t="s">
        <v>3135</v>
      </c>
      <c r="C60" s="469"/>
      <c r="D60" s="469">
        <v>2008</v>
      </c>
      <c r="E60" s="470" t="s">
        <v>13</v>
      </c>
      <c r="F60" s="482">
        <v>10800</v>
      </c>
      <c r="G60" s="303">
        <v>2</v>
      </c>
      <c r="H60" s="472">
        <f t="shared" si="2"/>
        <v>21600</v>
      </c>
      <c r="I60" s="303">
        <v>2</v>
      </c>
      <c r="J60" s="472">
        <v>21600</v>
      </c>
    </row>
    <row r="61" spans="1:10">
      <c r="A61" s="626">
        <v>57</v>
      </c>
      <c r="B61" s="481" t="s">
        <v>1194</v>
      </c>
      <c r="C61" s="469"/>
      <c r="D61" s="469">
        <v>2008</v>
      </c>
      <c r="E61" s="470" t="s">
        <v>13</v>
      </c>
      <c r="F61" s="482">
        <v>1080</v>
      </c>
      <c r="G61" s="303">
        <v>2</v>
      </c>
      <c r="H61" s="472">
        <f t="shared" si="2"/>
        <v>2160</v>
      </c>
      <c r="I61" s="303">
        <v>2</v>
      </c>
      <c r="J61" s="472">
        <v>2160</v>
      </c>
    </row>
    <row r="62" spans="1:10">
      <c r="A62" s="626">
        <v>58</v>
      </c>
      <c r="B62" s="481" t="s">
        <v>3136</v>
      </c>
      <c r="C62" s="469"/>
      <c r="D62" s="469">
        <v>2008</v>
      </c>
      <c r="E62" s="470" t="s">
        <v>13</v>
      </c>
      <c r="F62" s="482">
        <v>900</v>
      </c>
      <c r="G62" s="303">
        <v>2</v>
      </c>
      <c r="H62" s="472">
        <f t="shared" si="2"/>
        <v>1800</v>
      </c>
      <c r="I62" s="303">
        <v>2</v>
      </c>
      <c r="J62" s="472">
        <v>1800</v>
      </c>
    </row>
    <row r="63" spans="1:10">
      <c r="A63" s="626">
        <v>59</v>
      </c>
      <c r="B63" s="481" t="s">
        <v>3137</v>
      </c>
      <c r="C63" s="469"/>
      <c r="D63" s="469">
        <v>2008</v>
      </c>
      <c r="E63" s="470" t="s">
        <v>13</v>
      </c>
      <c r="F63" s="482">
        <v>720</v>
      </c>
      <c r="G63" s="303">
        <v>2</v>
      </c>
      <c r="H63" s="472">
        <f t="shared" si="2"/>
        <v>1440</v>
      </c>
      <c r="I63" s="303">
        <v>2</v>
      </c>
      <c r="J63" s="472">
        <v>1440</v>
      </c>
    </row>
    <row r="64" spans="1:10">
      <c r="A64" s="626">
        <v>60</v>
      </c>
      <c r="B64" s="481" t="s">
        <v>3137</v>
      </c>
      <c r="C64" s="469"/>
      <c r="D64" s="469">
        <v>2008</v>
      </c>
      <c r="E64" s="470" t="s">
        <v>13</v>
      </c>
      <c r="F64" s="482">
        <v>690</v>
      </c>
      <c r="G64" s="303">
        <v>4</v>
      </c>
      <c r="H64" s="472">
        <f t="shared" si="2"/>
        <v>2760</v>
      </c>
      <c r="I64" s="303">
        <v>4</v>
      </c>
      <c r="J64" s="472">
        <v>2760</v>
      </c>
    </row>
    <row r="65" spans="1:10">
      <c r="A65" s="626">
        <v>61</v>
      </c>
      <c r="B65" s="481" t="s">
        <v>3138</v>
      </c>
      <c r="C65" s="469"/>
      <c r="D65" s="469">
        <v>2008</v>
      </c>
      <c r="E65" s="470" t="s">
        <v>13</v>
      </c>
      <c r="F65" s="482">
        <v>1500</v>
      </c>
      <c r="G65" s="303">
        <v>2</v>
      </c>
      <c r="H65" s="472">
        <f t="shared" si="2"/>
        <v>3000</v>
      </c>
      <c r="I65" s="303">
        <v>2</v>
      </c>
      <c r="J65" s="472">
        <v>3000</v>
      </c>
    </row>
    <row r="66" spans="1:10">
      <c r="A66" s="626">
        <v>62</v>
      </c>
      <c r="B66" s="481" t="s">
        <v>3139</v>
      </c>
      <c r="C66" s="469"/>
      <c r="D66" s="469">
        <v>2008</v>
      </c>
      <c r="E66" s="470" t="s">
        <v>13</v>
      </c>
      <c r="F66" s="482">
        <v>300</v>
      </c>
      <c r="G66" s="303">
        <v>10</v>
      </c>
      <c r="H66" s="472">
        <f t="shared" si="2"/>
        <v>3000</v>
      </c>
      <c r="I66" s="303">
        <v>10</v>
      </c>
      <c r="J66" s="472">
        <v>3000</v>
      </c>
    </row>
    <row r="67" spans="1:10">
      <c r="A67" s="626">
        <v>63</v>
      </c>
      <c r="B67" s="481" t="s">
        <v>1060</v>
      </c>
      <c r="C67" s="469"/>
      <c r="D67" s="469">
        <v>2008</v>
      </c>
      <c r="E67" s="470" t="s">
        <v>13</v>
      </c>
      <c r="F67" s="482">
        <v>6000</v>
      </c>
      <c r="G67" s="303">
        <v>1</v>
      </c>
      <c r="H67" s="472">
        <f t="shared" si="2"/>
        <v>6000</v>
      </c>
      <c r="I67" s="303">
        <v>1</v>
      </c>
      <c r="J67" s="472">
        <f t="shared" si="5"/>
        <v>6000</v>
      </c>
    </row>
    <row r="68" spans="1:10">
      <c r="A68" s="626">
        <v>64</v>
      </c>
      <c r="B68" s="481" t="s">
        <v>3140</v>
      </c>
      <c r="C68" s="469"/>
      <c r="D68" s="469">
        <v>2008</v>
      </c>
      <c r="E68" s="470" t="s">
        <v>13</v>
      </c>
      <c r="F68" s="482">
        <v>2400</v>
      </c>
      <c r="G68" s="303">
        <v>2</v>
      </c>
      <c r="H68" s="472">
        <f t="shared" si="2"/>
        <v>4800</v>
      </c>
      <c r="I68" s="303">
        <v>2</v>
      </c>
      <c r="J68" s="472">
        <v>4800</v>
      </c>
    </row>
    <row r="69" spans="1:10">
      <c r="A69" s="626">
        <v>65</v>
      </c>
      <c r="B69" s="481" t="s">
        <v>3141</v>
      </c>
      <c r="C69" s="469"/>
      <c r="D69" s="469">
        <v>2008</v>
      </c>
      <c r="E69" s="470" t="s">
        <v>13</v>
      </c>
      <c r="F69" s="482">
        <v>900</v>
      </c>
      <c r="G69" s="303">
        <v>1</v>
      </c>
      <c r="H69" s="472">
        <f t="shared" si="2"/>
        <v>900</v>
      </c>
      <c r="I69" s="303">
        <v>1</v>
      </c>
      <c r="J69" s="472">
        <f t="shared" si="5"/>
        <v>900</v>
      </c>
    </row>
    <row r="70" spans="1:10">
      <c r="A70" s="626">
        <v>66</v>
      </c>
      <c r="B70" s="481" t="s">
        <v>3142</v>
      </c>
      <c r="C70" s="469"/>
      <c r="D70" s="469">
        <v>2008</v>
      </c>
      <c r="E70" s="470" t="s">
        <v>13</v>
      </c>
      <c r="F70" s="482">
        <v>3000</v>
      </c>
      <c r="G70" s="303">
        <v>6</v>
      </c>
      <c r="H70" s="472">
        <f t="shared" si="2"/>
        <v>18000</v>
      </c>
      <c r="I70" s="303">
        <v>6</v>
      </c>
      <c r="J70" s="472">
        <v>18000</v>
      </c>
    </row>
    <row r="71" spans="1:10">
      <c r="A71" s="626">
        <v>67</v>
      </c>
      <c r="B71" s="481" t="s">
        <v>3141</v>
      </c>
      <c r="C71" s="469"/>
      <c r="D71" s="469">
        <v>2008</v>
      </c>
      <c r="E71" s="470" t="s">
        <v>13</v>
      </c>
      <c r="F71" s="482">
        <v>1200</v>
      </c>
      <c r="G71" s="303">
        <v>5</v>
      </c>
      <c r="H71" s="472">
        <f t="shared" si="2"/>
        <v>6000</v>
      </c>
      <c r="I71" s="303">
        <v>5</v>
      </c>
      <c r="J71" s="472">
        <v>6000</v>
      </c>
    </row>
    <row r="72" spans="1:10">
      <c r="A72" s="626">
        <v>68</v>
      </c>
      <c r="B72" s="481" t="s">
        <v>3143</v>
      </c>
      <c r="C72" s="469"/>
      <c r="D72" s="469">
        <v>2008</v>
      </c>
      <c r="E72" s="470" t="s">
        <v>13</v>
      </c>
      <c r="F72" s="482">
        <v>2100</v>
      </c>
      <c r="G72" s="303">
        <v>60</v>
      </c>
      <c r="H72" s="472">
        <f t="shared" si="2"/>
        <v>126000</v>
      </c>
      <c r="I72" s="303">
        <v>60</v>
      </c>
      <c r="J72" s="472">
        <v>126000</v>
      </c>
    </row>
    <row r="73" spans="1:10">
      <c r="A73" s="626">
        <v>69</v>
      </c>
      <c r="B73" s="481" t="s">
        <v>3144</v>
      </c>
      <c r="C73" s="469"/>
      <c r="D73" s="469">
        <v>2008</v>
      </c>
      <c r="E73" s="470" t="s">
        <v>13</v>
      </c>
      <c r="F73" s="482">
        <v>1560</v>
      </c>
      <c r="G73" s="303">
        <v>1</v>
      </c>
      <c r="H73" s="472">
        <f t="shared" si="2"/>
        <v>1560</v>
      </c>
      <c r="I73" s="303">
        <v>1</v>
      </c>
      <c r="J73" s="472">
        <f t="shared" si="5"/>
        <v>1560</v>
      </c>
    </row>
    <row r="74" spans="1:10">
      <c r="A74" s="626">
        <v>70</v>
      </c>
      <c r="B74" s="481" t="s">
        <v>1189</v>
      </c>
      <c r="C74" s="469"/>
      <c r="D74" s="469">
        <v>2008</v>
      </c>
      <c r="E74" s="470" t="s">
        <v>13</v>
      </c>
      <c r="F74" s="482">
        <v>3600</v>
      </c>
      <c r="G74" s="303">
        <v>1</v>
      </c>
      <c r="H74" s="472">
        <f t="shared" si="2"/>
        <v>3600</v>
      </c>
      <c r="I74" s="303">
        <v>1</v>
      </c>
      <c r="J74" s="472">
        <f t="shared" si="5"/>
        <v>3600</v>
      </c>
    </row>
    <row r="75" spans="1:10">
      <c r="A75" s="626">
        <v>71</v>
      </c>
      <c r="B75" s="481" t="s">
        <v>3145</v>
      </c>
      <c r="C75" s="469"/>
      <c r="D75" s="469">
        <v>2008</v>
      </c>
      <c r="E75" s="470" t="s">
        <v>13</v>
      </c>
      <c r="F75" s="482">
        <v>240</v>
      </c>
      <c r="G75" s="303">
        <v>320</v>
      </c>
      <c r="H75" s="472">
        <f t="shared" si="2"/>
        <v>76800</v>
      </c>
      <c r="I75" s="303">
        <v>320</v>
      </c>
      <c r="J75" s="472">
        <v>76800</v>
      </c>
    </row>
    <row r="76" spans="1:10">
      <c r="A76" s="626">
        <v>72</v>
      </c>
      <c r="B76" s="481" t="s">
        <v>3146</v>
      </c>
      <c r="C76" s="469"/>
      <c r="D76" s="469">
        <v>2008</v>
      </c>
      <c r="E76" s="470" t="s">
        <v>13</v>
      </c>
      <c r="F76" s="482">
        <v>180</v>
      </c>
      <c r="G76" s="303">
        <v>333</v>
      </c>
      <c r="H76" s="472">
        <f t="shared" si="2"/>
        <v>59940</v>
      </c>
      <c r="I76" s="303">
        <v>333</v>
      </c>
      <c r="J76" s="472">
        <v>59940</v>
      </c>
    </row>
    <row r="77" spans="1:10">
      <c r="A77" s="626">
        <v>73</v>
      </c>
      <c r="B77" s="481" t="s">
        <v>3147</v>
      </c>
      <c r="C77" s="469"/>
      <c r="D77" s="469">
        <v>2008</v>
      </c>
      <c r="E77" s="470" t="s">
        <v>13</v>
      </c>
      <c r="F77" s="482">
        <v>720</v>
      </c>
      <c r="G77" s="303">
        <v>4</v>
      </c>
      <c r="H77" s="472">
        <f t="shared" si="2"/>
        <v>2880</v>
      </c>
      <c r="I77" s="303">
        <v>4</v>
      </c>
      <c r="J77" s="472">
        <v>2880</v>
      </c>
    </row>
    <row r="78" spans="1:10">
      <c r="A78" s="626">
        <v>74</v>
      </c>
      <c r="B78" s="481" t="s">
        <v>3148</v>
      </c>
      <c r="C78" s="469"/>
      <c r="D78" s="469">
        <v>2008</v>
      </c>
      <c r="E78" s="470" t="s">
        <v>13</v>
      </c>
      <c r="F78" s="482">
        <v>1200</v>
      </c>
      <c r="G78" s="303">
        <v>5</v>
      </c>
      <c r="H78" s="472">
        <f t="shared" si="2"/>
        <v>6000</v>
      </c>
      <c r="I78" s="303">
        <v>5</v>
      </c>
      <c r="J78" s="472">
        <v>6000</v>
      </c>
    </row>
    <row r="79" spans="1:10">
      <c r="A79" s="626">
        <v>75</v>
      </c>
      <c r="B79" s="481" t="s">
        <v>3149</v>
      </c>
      <c r="C79" s="469"/>
      <c r="D79" s="469">
        <v>2008</v>
      </c>
      <c r="E79" s="470" t="s">
        <v>13</v>
      </c>
      <c r="F79" s="482">
        <v>1500</v>
      </c>
      <c r="G79" s="303">
        <v>3</v>
      </c>
      <c r="H79" s="472">
        <f t="shared" si="2"/>
        <v>4500</v>
      </c>
      <c r="I79" s="303">
        <v>3</v>
      </c>
      <c r="J79" s="472">
        <v>4500</v>
      </c>
    </row>
    <row r="80" spans="1:10">
      <c r="A80" s="626">
        <v>76</v>
      </c>
      <c r="B80" s="481" t="s">
        <v>3150</v>
      </c>
      <c r="C80" s="469"/>
      <c r="D80" s="469">
        <v>2008</v>
      </c>
      <c r="E80" s="470" t="s">
        <v>13</v>
      </c>
      <c r="F80" s="482">
        <v>9000</v>
      </c>
      <c r="G80" s="303">
        <v>3</v>
      </c>
      <c r="H80" s="472">
        <f t="shared" si="2"/>
        <v>27000</v>
      </c>
      <c r="I80" s="303">
        <v>3</v>
      </c>
      <c r="J80" s="472">
        <v>27000</v>
      </c>
    </row>
    <row r="81" spans="1:10">
      <c r="A81" s="626">
        <v>77</v>
      </c>
      <c r="B81" s="481" t="s">
        <v>3150</v>
      </c>
      <c r="C81" s="469"/>
      <c r="D81" s="469">
        <v>2008</v>
      </c>
      <c r="E81" s="470" t="s">
        <v>13</v>
      </c>
      <c r="F81" s="482">
        <v>7200</v>
      </c>
      <c r="G81" s="303">
        <v>1</v>
      </c>
      <c r="H81" s="472">
        <f t="shared" si="2"/>
        <v>7200</v>
      </c>
      <c r="I81" s="303">
        <v>1</v>
      </c>
      <c r="J81" s="472">
        <f t="shared" si="5"/>
        <v>7200</v>
      </c>
    </row>
    <row r="82" spans="1:10">
      <c r="A82" s="626">
        <v>78</v>
      </c>
      <c r="B82" s="481" t="s">
        <v>3151</v>
      </c>
      <c r="C82" s="469"/>
      <c r="D82" s="469">
        <v>2008</v>
      </c>
      <c r="E82" s="470" t="s">
        <v>13</v>
      </c>
      <c r="F82" s="482">
        <v>500</v>
      </c>
      <c r="G82" s="303">
        <v>10</v>
      </c>
      <c r="H82" s="472">
        <f t="shared" si="2"/>
        <v>5000</v>
      </c>
      <c r="I82" s="303">
        <v>10</v>
      </c>
      <c r="J82" s="472">
        <v>5000</v>
      </c>
    </row>
    <row r="83" spans="1:10">
      <c r="A83" s="626">
        <v>79</v>
      </c>
      <c r="B83" s="481" t="s">
        <v>3152</v>
      </c>
      <c r="C83" s="303"/>
      <c r="D83" s="303">
        <v>2008</v>
      </c>
      <c r="E83" s="470" t="s">
        <v>13</v>
      </c>
      <c r="F83" s="482">
        <v>10800</v>
      </c>
      <c r="G83" s="303">
        <v>2</v>
      </c>
      <c r="H83" s="472">
        <f t="shared" si="2"/>
        <v>21600</v>
      </c>
      <c r="I83" s="303">
        <v>2</v>
      </c>
      <c r="J83" s="472">
        <v>21600</v>
      </c>
    </row>
    <row r="84" spans="1:10">
      <c r="A84" s="626">
        <v>80</v>
      </c>
      <c r="B84" s="481" t="s">
        <v>3153</v>
      </c>
      <c r="C84" s="303"/>
      <c r="D84" s="303">
        <v>2008</v>
      </c>
      <c r="E84" s="470" t="s">
        <v>13</v>
      </c>
      <c r="F84" s="482">
        <v>720</v>
      </c>
      <c r="G84" s="303">
        <v>4</v>
      </c>
      <c r="H84" s="472">
        <f t="shared" si="2"/>
        <v>2880</v>
      </c>
      <c r="I84" s="303">
        <v>4</v>
      </c>
      <c r="J84" s="472">
        <v>2880</v>
      </c>
    </row>
    <row r="85" spans="1:10">
      <c r="A85" s="626">
        <v>81</v>
      </c>
      <c r="B85" s="481" t="s">
        <v>3154</v>
      </c>
      <c r="C85" s="303"/>
      <c r="D85" s="303">
        <v>2008</v>
      </c>
      <c r="E85" s="470" t="s">
        <v>13</v>
      </c>
      <c r="F85" s="482">
        <v>720</v>
      </c>
      <c r="G85" s="303">
        <v>63</v>
      </c>
      <c r="H85" s="472">
        <f t="shared" ref="H85:H96" si="6">SUM(F85*G85)</f>
        <v>45360</v>
      </c>
      <c r="I85" s="303">
        <v>63</v>
      </c>
      <c r="J85" s="472">
        <v>45360</v>
      </c>
    </row>
    <row r="86" spans="1:10">
      <c r="A86" s="626">
        <v>82</v>
      </c>
      <c r="B86" s="481" t="s">
        <v>1159</v>
      </c>
      <c r="C86" s="303"/>
      <c r="D86" s="303">
        <v>2008</v>
      </c>
      <c r="E86" s="470" t="s">
        <v>13</v>
      </c>
      <c r="F86" s="482">
        <v>7200</v>
      </c>
      <c r="G86" s="303">
        <v>2</v>
      </c>
      <c r="H86" s="472">
        <f t="shared" si="6"/>
        <v>14400</v>
      </c>
      <c r="I86" s="303">
        <v>2</v>
      </c>
      <c r="J86" s="472">
        <v>14400</v>
      </c>
    </row>
    <row r="87" spans="1:10">
      <c r="A87" s="626">
        <v>83</v>
      </c>
      <c r="B87" s="481" t="s">
        <v>3155</v>
      </c>
      <c r="C87" s="303"/>
      <c r="D87" s="303">
        <v>2008</v>
      </c>
      <c r="E87" s="470" t="s">
        <v>13</v>
      </c>
      <c r="F87" s="482">
        <v>510</v>
      </c>
      <c r="G87" s="303">
        <v>4</v>
      </c>
      <c r="H87" s="472">
        <f t="shared" si="6"/>
        <v>2040</v>
      </c>
      <c r="I87" s="303">
        <v>4</v>
      </c>
      <c r="J87" s="472">
        <v>2040</v>
      </c>
    </row>
    <row r="88" spans="1:10">
      <c r="A88" s="626">
        <v>84</v>
      </c>
      <c r="B88" s="481" t="s">
        <v>3156</v>
      </c>
      <c r="C88" s="303"/>
      <c r="D88" s="303">
        <v>2008</v>
      </c>
      <c r="E88" s="470" t="s">
        <v>120</v>
      </c>
      <c r="F88" s="482">
        <v>3420</v>
      </c>
      <c r="G88" s="303">
        <v>31.15</v>
      </c>
      <c r="H88" s="472">
        <f t="shared" si="6"/>
        <v>106533</v>
      </c>
      <c r="I88" s="303">
        <v>31.15</v>
      </c>
      <c r="J88" s="472">
        <v>106533</v>
      </c>
    </row>
    <row r="89" spans="1:10">
      <c r="A89" s="626">
        <v>85</v>
      </c>
      <c r="B89" s="483" t="s">
        <v>3157</v>
      </c>
      <c r="C89" s="303"/>
      <c r="D89" s="303">
        <v>2009</v>
      </c>
      <c r="E89" s="470" t="s">
        <v>13</v>
      </c>
      <c r="F89" s="482">
        <v>168315</v>
      </c>
      <c r="G89" s="303">
        <v>4</v>
      </c>
      <c r="H89" s="480">
        <f>SUM(F89*G89)</f>
        <v>673260</v>
      </c>
      <c r="I89" s="303">
        <v>4</v>
      </c>
      <c r="J89" s="480">
        <v>673260</v>
      </c>
    </row>
    <row r="90" spans="1:10">
      <c r="A90" s="626">
        <v>86</v>
      </c>
      <c r="B90" s="484" t="s">
        <v>3158</v>
      </c>
      <c r="C90" s="485"/>
      <c r="D90" s="485">
        <v>2009</v>
      </c>
      <c r="E90" s="470" t="s">
        <v>13</v>
      </c>
      <c r="F90" s="486">
        <v>18000</v>
      </c>
      <c r="G90" s="485">
        <v>1</v>
      </c>
      <c r="H90" s="487">
        <f t="shared" si="6"/>
        <v>18000</v>
      </c>
      <c r="I90" s="485">
        <v>1</v>
      </c>
      <c r="J90" s="487">
        <f t="shared" ref="J90:J95" si="7">SUM(H90*I90)</f>
        <v>18000</v>
      </c>
    </row>
    <row r="91" spans="1:10">
      <c r="A91" s="626">
        <v>87</v>
      </c>
      <c r="B91" s="467" t="s">
        <v>3159</v>
      </c>
      <c r="C91" s="469"/>
      <c r="D91" s="469">
        <v>2011</v>
      </c>
      <c r="E91" s="470" t="s">
        <v>13</v>
      </c>
      <c r="F91" s="471">
        <v>18000</v>
      </c>
      <c r="G91" s="469">
        <v>1</v>
      </c>
      <c r="H91" s="472">
        <f t="shared" si="6"/>
        <v>18000</v>
      </c>
      <c r="I91" s="469">
        <v>1</v>
      </c>
      <c r="J91" s="472">
        <f t="shared" si="7"/>
        <v>18000</v>
      </c>
    </row>
    <row r="92" spans="1:10">
      <c r="A92" s="626">
        <v>88</v>
      </c>
      <c r="B92" s="467" t="s">
        <v>3160</v>
      </c>
      <c r="C92" s="469"/>
      <c r="D92" s="469">
        <v>2011</v>
      </c>
      <c r="E92" s="470" t="s">
        <v>13</v>
      </c>
      <c r="F92" s="471">
        <v>9000</v>
      </c>
      <c r="G92" s="469">
        <v>2</v>
      </c>
      <c r="H92" s="472">
        <f t="shared" si="6"/>
        <v>18000</v>
      </c>
      <c r="I92" s="469">
        <v>2</v>
      </c>
      <c r="J92" s="472">
        <v>18000</v>
      </c>
    </row>
    <row r="93" spans="1:10">
      <c r="A93" s="626">
        <v>89</v>
      </c>
      <c r="B93" s="467" t="s">
        <v>3161</v>
      </c>
      <c r="C93" s="469"/>
      <c r="D93" s="469">
        <v>2011</v>
      </c>
      <c r="E93" s="470" t="s">
        <v>13</v>
      </c>
      <c r="F93" s="471">
        <v>31800</v>
      </c>
      <c r="G93" s="469">
        <v>1</v>
      </c>
      <c r="H93" s="472">
        <f t="shared" si="6"/>
        <v>31800</v>
      </c>
      <c r="I93" s="469">
        <v>1</v>
      </c>
      <c r="J93" s="472">
        <f t="shared" si="7"/>
        <v>31800</v>
      </c>
    </row>
    <row r="94" spans="1:10">
      <c r="A94" s="626">
        <v>90</v>
      </c>
      <c r="B94" s="481" t="s">
        <v>74</v>
      </c>
      <c r="C94" s="303"/>
      <c r="D94" s="303">
        <v>2010</v>
      </c>
      <c r="E94" s="470" t="s">
        <v>13</v>
      </c>
      <c r="F94" s="482">
        <v>42000</v>
      </c>
      <c r="G94" s="303">
        <v>1</v>
      </c>
      <c r="H94" s="472">
        <f t="shared" si="6"/>
        <v>42000</v>
      </c>
      <c r="I94" s="303">
        <v>1</v>
      </c>
      <c r="J94" s="472">
        <f t="shared" si="7"/>
        <v>42000</v>
      </c>
    </row>
    <row r="95" spans="1:10">
      <c r="A95" s="626">
        <v>91</v>
      </c>
      <c r="B95" s="481" t="s">
        <v>1168</v>
      </c>
      <c r="C95" s="303"/>
      <c r="D95" s="303">
        <v>2010</v>
      </c>
      <c r="E95" s="470" t="s">
        <v>13</v>
      </c>
      <c r="F95" s="482">
        <v>18000</v>
      </c>
      <c r="G95" s="303">
        <v>1</v>
      </c>
      <c r="H95" s="472">
        <f t="shared" si="6"/>
        <v>18000</v>
      </c>
      <c r="I95" s="303">
        <v>1</v>
      </c>
      <c r="J95" s="472">
        <f t="shared" si="7"/>
        <v>18000</v>
      </c>
    </row>
    <row r="96" spans="1:10">
      <c r="A96" s="626">
        <v>92</v>
      </c>
      <c r="B96" s="481" t="s">
        <v>3162</v>
      </c>
      <c r="C96" s="303"/>
      <c r="D96" s="303">
        <v>2010</v>
      </c>
      <c r="E96" s="470" t="s">
        <v>13</v>
      </c>
      <c r="F96" s="482">
        <v>21000</v>
      </c>
      <c r="G96" s="303">
        <v>2</v>
      </c>
      <c r="H96" s="472">
        <f t="shared" si="6"/>
        <v>42000</v>
      </c>
      <c r="I96" s="303">
        <v>2</v>
      </c>
      <c r="J96" s="472">
        <v>42000</v>
      </c>
    </row>
    <row r="97" spans="1:10">
      <c r="A97" s="626">
        <v>93</v>
      </c>
      <c r="B97" s="481" t="s">
        <v>75</v>
      </c>
      <c r="C97" s="303"/>
      <c r="D97" s="303">
        <v>2010</v>
      </c>
      <c r="E97" s="470" t="s">
        <v>13</v>
      </c>
      <c r="F97" s="482">
        <v>57000</v>
      </c>
      <c r="G97" s="303">
        <v>2</v>
      </c>
      <c r="H97" s="472">
        <v>114000</v>
      </c>
      <c r="I97" s="303">
        <v>2</v>
      </c>
      <c r="J97" s="472">
        <v>114000</v>
      </c>
    </row>
    <row r="98" spans="1:10">
      <c r="A98" s="626">
        <v>94</v>
      </c>
      <c r="B98" s="481" t="s">
        <v>3163</v>
      </c>
      <c r="C98" s="303"/>
      <c r="D98" s="303">
        <v>2010</v>
      </c>
      <c r="E98" s="470" t="s">
        <v>13</v>
      </c>
      <c r="F98" s="482">
        <v>78000</v>
      </c>
      <c r="G98" s="303">
        <v>1</v>
      </c>
      <c r="H98" s="472">
        <f t="shared" ref="H98:H103" si="8">SUM(F98*G98)</f>
        <v>78000</v>
      </c>
      <c r="I98" s="303">
        <v>1</v>
      </c>
      <c r="J98" s="472">
        <f t="shared" ref="J98:J100" si="9">SUM(H98*I98)</f>
        <v>78000</v>
      </c>
    </row>
    <row r="99" spans="1:10">
      <c r="A99" s="626">
        <v>95</v>
      </c>
      <c r="B99" s="481" t="s">
        <v>1270</v>
      </c>
      <c r="C99" s="303"/>
      <c r="D99" s="303">
        <v>2010</v>
      </c>
      <c r="E99" s="470" t="s">
        <v>13</v>
      </c>
      <c r="F99" s="482">
        <v>42000</v>
      </c>
      <c r="G99" s="303">
        <v>1</v>
      </c>
      <c r="H99" s="472">
        <f t="shared" si="8"/>
        <v>42000</v>
      </c>
      <c r="I99" s="303">
        <v>1</v>
      </c>
      <c r="J99" s="472">
        <f t="shared" si="9"/>
        <v>42000</v>
      </c>
    </row>
    <row r="100" spans="1:10">
      <c r="A100" s="626">
        <v>96</v>
      </c>
      <c r="B100" s="481" t="s">
        <v>3164</v>
      </c>
      <c r="C100" s="303"/>
      <c r="D100" s="303">
        <v>2010</v>
      </c>
      <c r="E100" s="470" t="s">
        <v>13</v>
      </c>
      <c r="F100" s="482">
        <v>10000</v>
      </c>
      <c r="G100" s="303">
        <v>1</v>
      </c>
      <c r="H100" s="472">
        <f t="shared" si="8"/>
        <v>10000</v>
      </c>
      <c r="I100" s="303">
        <v>1</v>
      </c>
      <c r="J100" s="472">
        <f t="shared" si="9"/>
        <v>10000</v>
      </c>
    </row>
    <row r="101" spans="1:10">
      <c r="A101" s="626">
        <v>97</v>
      </c>
      <c r="B101" s="481" t="s">
        <v>3116</v>
      </c>
      <c r="C101" s="303"/>
      <c r="D101" s="303">
        <v>2010</v>
      </c>
      <c r="E101" s="470" t="s">
        <v>13</v>
      </c>
      <c r="F101" s="482">
        <v>13800</v>
      </c>
      <c r="G101" s="303">
        <v>40</v>
      </c>
      <c r="H101" s="472">
        <f t="shared" si="8"/>
        <v>552000</v>
      </c>
      <c r="I101" s="303">
        <v>40</v>
      </c>
      <c r="J101" s="472">
        <v>552000</v>
      </c>
    </row>
    <row r="102" spans="1:10">
      <c r="A102" s="626">
        <v>98</v>
      </c>
      <c r="B102" s="481" t="s">
        <v>3165</v>
      </c>
      <c r="C102" s="303"/>
      <c r="D102" s="303">
        <v>2010</v>
      </c>
      <c r="E102" s="470" t="s">
        <v>13</v>
      </c>
      <c r="F102" s="482">
        <v>7000</v>
      </c>
      <c r="G102" s="303">
        <v>20</v>
      </c>
      <c r="H102" s="472">
        <f t="shared" si="8"/>
        <v>140000</v>
      </c>
      <c r="I102" s="303">
        <v>20</v>
      </c>
      <c r="J102" s="472">
        <v>140000</v>
      </c>
    </row>
    <row r="103" spans="1:10">
      <c r="A103" s="626">
        <v>99</v>
      </c>
      <c r="B103" s="481" t="s">
        <v>95</v>
      </c>
      <c r="C103" s="303"/>
      <c r="D103" s="303">
        <v>2010</v>
      </c>
      <c r="E103" s="303" t="s">
        <v>120</v>
      </c>
      <c r="F103" s="482">
        <v>3300</v>
      </c>
      <c r="G103" s="303">
        <v>16</v>
      </c>
      <c r="H103" s="472">
        <f t="shared" si="8"/>
        <v>52800</v>
      </c>
      <c r="I103" s="303">
        <v>16</v>
      </c>
      <c r="J103" s="472">
        <v>52800</v>
      </c>
    </row>
    <row r="104" spans="1:10">
      <c r="A104" s="626">
        <v>100</v>
      </c>
      <c r="B104" s="477" t="s">
        <v>3166</v>
      </c>
      <c r="C104" s="478"/>
      <c r="D104" s="478">
        <v>2011</v>
      </c>
      <c r="E104" s="470" t="s">
        <v>189</v>
      </c>
      <c r="F104" s="479">
        <v>11146</v>
      </c>
      <c r="G104" s="478">
        <v>150</v>
      </c>
      <c r="H104" s="480">
        <f>SUM(F104*G104)</f>
        <v>1671900</v>
      </c>
      <c r="I104" s="478">
        <v>150</v>
      </c>
      <c r="J104" s="480">
        <v>1671900</v>
      </c>
    </row>
    <row r="105" spans="1:10">
      <c r="A105" s="626">
        <v>101</v>
      </c>
      <c r="B105" s="467" t="s">
        <v>3167</v>
      </c>
      <c r="C105" s="488">
        <v>2006</v>
      </c>
      <c r="D105" s="469">
        <v>2011</v>
      </c>
      <c r="E105" s="470" t="s">
        <v>13</v>
      </c>
      <c r="F105" s="489" t="s">
        <v>3168</v>
      </c>
      <c r="G105" s="469">
        <v>1</v>
      </c>
      <c r="H105" s="472">
        <v>4522620</v>
      </c>
      <c r="I105" s="469">
        <v>1</v>
      </c>
      <c r="J105" s="472">
        <v>4522620</v>
      </c>
    </row>
    <row r="106" spans="1:10">
      <c r="A106" s="626">
        <v>102</v>
      </c>
      <c r="B106" s="467" t="s">
        <v>3169</v>
      </c>
      <c r="C106" s="488">
        <v>1987</v>
      </c>
      <c r="D106" s="469">
        <v>2011</v>
      </c>
      <c r="E106" s="470" t="s">
        <v>13</v>
      </c>
      <c r="F106" s="490">
        <v>4666310</v>
      </c>
      <c r="G106" s="469">
        <v>1</v>
      </c>
      <c r="H106" s="490">
        <v>4666310</v>
      </c>
      <c r="I106" s="469">
        <v>1</v>
      </c>
      <c r="J106" s="490">
        <v>4666310</v>
      </c>
    </row>
    <row r="107" spans="1:10">
      <c r="A107" s="626">
        <v>103</v>
      </c>
      <c r="B107" s="467" t="s">
        <v>3170</v>
      </c>
      <c r="C107" s="469"/>
      <c r="D107" s="469">
        <v>2012</v>
      </c>
      <c r="E107" s="470" t="s">
        <v>189</v>
      </c>
      <c r="F107" s="471">
        <v>5192</v>
      </c>
      <c r="G107" s="469">
        <v>2700</v>
      </c>
      <c r="H107" s="472">
        <v>14018400</v>
      </c>
      <c r="I107" s="469">
        <v>2700</v>
      </c>
      <c r="J107" s="472">
        <v>14018400</v>
      </c>
    </row>
    <row r="108" spans="1:10">
      <c r="A108" s="626">
        <v>104</v>
      </c>
      <c r="B108" s="467" t="s">
        <v>3171</v>
      </c>
      <c r="C108" s="469"/>
      <c r="D108" s="469">
        <v>2011</v>
      </c>
      <c r="E108" s="470" t="s">
        <v>189</v>
      </c>
      <c r="F108" s="471">
        <v>49987</v>
      </c>
      <c r="G108" s="469">
        <v>340</v>
      </c>
      <c r="H108" s="472">
        <v>16954600</v>
      </c>
      <c r="I108" s="469">
        <v>340</v>
      </c>
      <c r="J108" s="472">
        <v>16954600</v>
      </c>
    </row>
    <row r="109" spans="1:10">
      <c r="A109" s="626">
        <v>105</v>
      </c>
      <c r="B109" s="467" t="s">
        <v>3087</v>
      </c>
      <c r="C109" s="469"/>
      <c r="D109" s="469">
        <v>2011</v>
      </c>
      <c r="E109" s="470" t="s">
        <v>13</v>
      </c>
      <c r="F109" s="471">
        <v>25000</v>
      </c>
      <c r="G109" s="469">
        <v>70</v>
      </c>
      <c r="H109" s="472">
        <f>SUM(F109*G109)</f>
        <v>1750000</v>
      </c>
      <c r="I109" s="469">
        <v>70</v>
      </c>
      <c r="J109" s="472">
        <v>1750000</v>
      </c>
    </row>
    <row r="110" spans="1:10">
      <c r="A110" s="626">
        <v>106</v>
      </c>
      <c r="B110" s="467" t="s">
        <v>3172</v>
      </c>
      <c r="C110" s="469"/>
      <c r="D110" s="469">
        <v>2009</v>
      </c>
      <c r="E110" s="470" t="s">
        <v>189</v>
      </c>
      <c r="F110" s="471">
        <v>12464</v>
      </c>
      <c r="G110" s="469">
        <v>400</v>
      </c>
      <c r="H110" s="472">
        <v>4985600</v>
      </c>
      <c r="I110" s="469">
        <v>400</v>
      </c>
      <c r="J110" s="472">
        <v>4985600</v>
      </c>
    </row>
    <row r="111" spans="1:10">
      <c r="A111" s="626">
        <v>107</v>
      </c>
      <c r="B111" s="467" t="s">
        <v>3173</v>
      </c>
      <c r="C111" s="469"/>
      <c r="D111" s="469">
        <v>2010</v>
      </c>
      <c r="E111" s="470" t="s">
        <v>189</v>
      </c>
      <c r="F111" s="471">
        <v>12768</v>
      </c>
      <c r="G111" s="469">
        <v>508</v>
      </c>
      <c r="H111" s="472">
        <v>6486144</v>
      </c>
      <c r="I111" s="469">
        <v>508</v>
      </c>
      <c r="J111" s="472">
        <v>6486144</v>
      </c>
    </row>
    <row r="112" spans="1:10">
      <c r="A112" s="626">
        <v>108</v>
      </c>
      <c r="B112" s="467" t="s">
        <v>3174</v>
      </c>
      <c r="C112" s="469"/>
      <c r="D112" s="469">
        <v>2010</v>
      </c>
      <c r="E112" s="470" t="s">
        <v>13</v>
      </c>
      <c r="F112" s="471">
        <v>106000</v>
      </c>
      <c r="G112" s="469">
        <v>7</v>
      </c>
      <c r="H112" s="472">
        <f t="shared" ref="H112:H117" si="10">SUM(F112*G112)</f>
        <v>742000</v>
      </c>
      <c r="I112" s="469">
        <v>7</v>
      </c>
      <c r="J112" s="472">
        <v>742000</v>
      </c>
    </row>
    <row r="113" spans="1:10">
      <c r="A113" s="626">
        <v>109</v>
      </c>
      <c r="B113" s="467" t="s">
        <v>3121</v>
      </c>
      <c r="C113" s="469"/>
      <c r="D113" s="469">
        <v>2008</v>
      </c>
      <c r="E113" s="470" t="s">
        <v>13</v>
      </c>
      <c r="F113" s="471">
        <v>6000</v>
      </c>
      <c r="G113" s="469">
        <v>35</v>
      </c>
      <c r="H113" s="472">
        <f t="shared" si="10"/>
        <v>210000</v>
      </c>
      <c r="I113" s="469">
        <v>35</v>
      </c>
      <c r="J113" s="472">
        <v>210000</v>
      </c>
    </row>
    <row r="114" spans="1:10">
      <c r="A114" s="626">
        <v>110</v>
      </c>
      <c r="B114" s="481" t="s">
        <v>3175</v>
      </c>
      <c r="C114" s="303"/>
      <c r="D114" s="303">
        <v>2008</v>
      </c>
      <c r="E114" s="470" t="s">
        <v>13</v>
      </c>
      <c r="F114" s="482">
        <v>25620</v>
      </c>
      <c r="G114" s="303">
        <v>1</v>
      </c>
      <c r="H114" s="472">
        <f t="shared" si="10"/>
        <v>25620</v>
      </c>
      <c r="I114" s="303">
        <v>1</v>
      </c>
      <c r="J114" s="472">
        <f t="shared" ref="J114" si="11">SUM(H114*I114)</f>
        <v>25620</v>
      </c>
    </row>
    <row r="115" spans="1:10">
      <c r="A115" s="626">
        <v>111</v>
      </c>
      <c r="B115" s="481" t="s">
        <v>3176</v>
      </c>
      <c r="C115" s="303"/>
      <c r="D115" s="303">
        <v>2010</v>
      </c>
      <c r="E115" s="470" t="s">
        <v>13</v>
      </c>
      <c r="F115" s="482">
        <v>120000</v>
      </c>
      <c r="G115" s="303">
        <v>2</v>
      </c>
      <c r="H115" s="472">
        <f t="shared" si="10"/>
        <v>240000</v>
      </c>
      <c r="I115" s="303">
        <v>2</v>
      </c>
      <c r="J115" s="472">
        <v>240000</v>
      </c>
    </row>
    <row r="116" spans="1:10">
      <c r="A116" s="626">
        <v>112</v>
      </c>
      <c r="B116" s="481" t="s">
        <v>3104</v>
      </c>
      <c r="C116" s="303"/>
      <c r="D116" s="303">
        <v>2010</v>
      </c>
      <c r="E116" s="470" t="s">
        <v>13</v>
      </c>
      <c r="F116" s="482">
        <v>78000</v>
      </c>
      <c r="G116" s="303">
        <v>2</v>
      </c>
      <c r="H116" s="472">
        <f t="shared" si="10"/>
        <v>156000</v>
      </c>
      <c r="I116" s="303">
        <v>2</v>
      </c>
      <c r="J116" s="472">
        <v>156000</v>
      </c>
    </row>
    <row r="117" spans="1:10">
      <c r="A117" s="626">
        <v>113</v>
      </c>
      <c r="B117" s="481" t="s">
        <v>3105</v>
      </c>
      <c r="C117" s="303"/>
      <c r="D117" s="303">
        <v>2010</v>
      </c>
      <c r="E117" s="470" t="s">
        <v>13</v>
      </c>
      <c r="F117" s="482">
        <v>90000</v>
      </c>
      <c r="G117" s="303">
        <v>2</v>
      </c>
      <c r="H117" s="472">
        <f t="shared" si="10"/>
        <v>180000</v>
      </c>
      <c r="I117" s="303">
        <v>2</v>
      </c>
      <c r="J117" s="472">
        <v>180000</v>
      </c>
    </row>
    <row r="118" spans="1:10">
      <c r="A118" s="626">
        <v>114</v>
      </c>
      <c r="B118" s="491" t="s">
        <v>3177</v>
      </c>
      <c r="C118" s="304"/>
      <c r="D118" s="304">
        <v>1997</v>
      </c>
      <c r="E118" s="470" t="s">
        <v>120</v>
      </c>
      <c r="F118" s="482">
        <v>1622.7</v>
      </c>
      <c r="G118" s="303">
        <v>348850</v>
      </c>
      <c r="H118" s="472">
        <v>566112450</v>
      </c>
      <c r="I118" s="303">
        <v>348850</v>
      </c>
      <c r="J118" s="472">
        <v>566112450</v>
      </c>
    </row>
    <row r="119" spans="1:10">
      <c r="A119" s="626">
        <v>115</v>
      </c>
      <c r="B119" s="491" t="s">
        <v>3177</v>
      </c>
      <c r="C119" s="303"/>
      <c r="D119" s="303">
        <v>2007</v>
      </c>
      <c r="E119" s="470" t="s">
        <v>120</v>
      </c>
      <c r="F119" s="482">
        <v>7141.2</v>
      </c>
      <c r="G119" s="303">
        <v>674</v>
      </c>
      <c r="H119" s="472">
        <v>4813194</v>
      </c>
      <c r="I119" s="303">
        <v>674</v>
      </c>
      <c r="J119" s="472">
        <v>4813194</v>
      </c>
    </row>
    <row r="120" spans="1:10">
      <c r="A120" s="626">
        <v>116</v>
      </c>
      <c r="B120" s="481" t="s">
        <v>3178</v>
      </c>
      <c r="C120" s="303"/>
      <c r="D120" s="303">
        <v>2007</v>
      </c>
      <c r="E120" s="470" t="s">
        <v>189</v>
      </c>
      <c r="F120" s="482">
        <v>8658</v>
      </c>
      <c r="G120" s="303">
        <v>9100</v>
      </c>
      <c r="H120" s="472">
        <v>78787800</v>
      </c>
      <c r="I120" s="303">
        <v>9100</v>
      </c>
      <c r="J120" s="472">
        <v>78787800</v>
      </c>
    </row>
    <row r="121" spans="1:10">
      <c r="A121" s="626">
        <v>117</v>
      </c>
      <c r="B121" s="492" t="s">
        <v>3179</v>
      </c>
      <c r="C121" s="303"/>
      <c r="D121" s="303">
        <v>2008</v>
      </c>
      <c r="E121" s="470" t="s">
        <v>189</v>
      </c>
      <c r="F121" s="482">
        <v>8880</v>
      </c>
      <c r="G121" s="303">
        <v>4600</v>
      </c>
      <c r="H121" s="472">
        <v>40848000</v>
      </c>
      <c r="I121" s="303">
        <v>4600</v>
      </c>
      <c r="J121" s="472">
        <v>40848000</v>
      </c>
    </row>
    <row r="122" spans="1:10">
      <c r="A122" s="626">
        <v>118</v>
      </c>
      <c r="B122" s="492" t="s">
        <v>3180</v>
      </c>
      <c r="C122" s="303"/>
      <c r="D122" s="303">
        <v>2008</v>
      </c>
      <c r="E122" s="303" t="s">
        <v>13</v>
      </c>
      <c r="F122" s="482">
        <v>4802300</v>
      </c>
      <c r="G122" s="303">
        <v>1</v>
      </c>
      <c r="H122" s="472">
        <f>SUM(F122*G122)</f>
        <v>4802300</v>
      </c>
      <c r="I122" s="303">
        <v>1</v>
      </c>
      <c r="J122" s="472">
        <f>SUM(H122*I122)</f>
        <v>4802300</v>
      </c>
    </row>
    <row r="123" spans="1:10">
      <c r="A123" s="626">
        <v>119</v>
      </c>
      <c r="B123" s="483" t="s">
        <v>3181</v>
      </c>
      <c r="C123" s="303"/>
      <c r="D123" s="303">
        <v>2005</v>
      </c>
      <c r="E123" s="470" t="s">
        <v>13</v>
      </c>
      <c r="F123" s="482">
        <v>40800</v>
      </c>
      <c r="G123" s="303">
        <v>2</v>
      </c>
      <c r="H123" s="480">
        <f>SUM(F123*G123)</f>
        <v>81600</v>
      </c>
      <c r="I123" s="303">
        <v>2</v>
      </c>
      <c r="J123" s="480">
        <v>81600</v>
      </c>
    </row>
    <row r="124" spans="1:10">
      <c r="A124" s="626">
        <v>120</v>
      </c>
      <c r="B124" s="483" t="s">
        <v>3182</v>
      </c>
      <c r="C124" s="303"/>
      <c r="D124" s="303">
        <v>2005</v>
      </c>
      <c r="E124" s="303" t="s">
        <v>13</v>
      </c>
      <c r="F124" s="482">
        <v>54000</v>
      </c>
      <c r="G124" s="303">
        <v>1</v>
      </c>
      <c r="H124" s="480">
        <f>SUM(F124*G124)</f>
        <v>54000</v>
      </c>
      <c r="I124" s="303">
        <v>1</v>
      </c>
      <c r="J124" s="480">
        <f>SUM(H124*I124)</f>
        <v>54000</v>
      </c>
    </row>
    <row r="125" spans="1:10" ht="25.5">
      <c r="A125" s="626">
        <v>121</v>
      </c>
      <c r="B125" s="493" t="s">
        <v>3183</v>
      </c>
      <c r="C125" s="303"/>
      <c r="D125" s="303">
        <v>2010</v>
      </c>
      <c r="E125" s="470" t="s">
        <v>120</v>
      </c>
      <c r="F125" s="482">
        <v>7496.8</v>
      </c>
      <c r="G125" s="303">
        <v>1059</v>
      </c>
      <c r="H125" s="480">
        <v>7939154</v>
      </c>
      <c r="I125" s="303">
        <v>1059</v>
      </c>
      <c r="J125" s="480">
        <v>7939154</v>
      </c>
    </row>
    <row r="126" spans="1:10">
      <c r="A126" s="626">
        <v>122</v>
      </c>
      <c r="B126" s="483" t="s">
        <v>3184</v>
      </c>
      <c r="C126" s="303"/>
      <c r="D126" s="303">
        <v>2011</v>
      </c>
      <c r="E126" s="470" t="s">
        <v>189</v>
      </c>
      <c r="F126" s="482">
        <v>9546</v>
      </c>
      <c r="G126" s="303">
        <v>3800</v>
      </c>
      <c r="H126" s="480">
        <v>36274800</v>
      </c>
      <c r="I126" s="303">
        <v>3800</v>
      </c>
      <c r="J126" s="480">
        <v>36274800</v>
      </c>
    </row>
    <row r="127" spans="1:10">
      <c r="A127" s="626">
        <v>123</v>
      </c>
      <c r="B127" s="483" t="s">
        <v>3185</v>
      </c>
      <c r="C127" s="303"/>
      <c r="D127" s="303">
        <v>2011</v>
      </c>
      <c r="E127" s="470" t="s">
        <v>189</v>
      </c>
      <c r="F127" s="482">
        <v>2235</v>
      </c>
      <c r="G127" s="303">
        <v>6270</v>
      </c>
      <c r="H127" s="480">
        <v>14011700</v>
      </c>
      <c r="I127" s="303">
        <v>6270</v>
      </c>
      <c r="J127" s="480">
        <v>14011700</v>
      </c>
    </row>
    <row r="128" spans="1:10">
      <c r="A128" s="626">
        <v>124</v>
      </c>
      <c r="B128" s="483" t="s">
        <v>3186</v>
      </c>
      <c r="C128" s="303"/>
      <c r="D128" s="303">
        <v>2011</v>
      </c>
      <c r="E128" s="470" t="s">
        <v>189</v>
      </c>
      <c r="F128" s="482">
        <v>5760</v>
      </c>
      <c r="G128" s="303">
        <v>2742</v>
      </c>
      <c r="H128" s="480">
        <v>15793920</v>
      </c>
      <c r="I128" s="303">
        <v>2742</v>
      </c>
      <c r="J128" s="480">
        <v>15793920</v>
      </c>
    </row>
    <row r="129" spans="1:10">
      <c r="A129" s="626">
        <v>125</v>
      </c>
      <c r="B129" s="483" t="s">
        <v>3187</v>
      </c>
      <c r="C129" s="303"/>
      <c r="D129" s="303">
        <v>2011</v>
      </c>
      <c r="E129" s="470" t="s">
        <v>189</v>
      </c>
      <c r="F129" s="482">
        <v>11162.8</v>
      </c>
      <c r="G129" s="303">
        <v>270</v>
      </c>
      <c r="H129" s="480">
        <v>3013956</v>
      </c>
      <c r="I129" s="303">
        <v>270</v>
      </c>
      <c r="J129" s="480">
        <v>3013956</v>
      </c>
    </row>
    <row r="130" spans="1:10">
      <c r="A130" s="626">
        <v>126</v>
      </c>
      <c r="B130" s="493" t="s">
        <v>3188</v>
      </c>
      <c r="C130" s="303"/>
      <c r="D130" s="303">
        <v>2011</v>
      </c>
      <c r="E130" s="303" t="s">
        <v>120</v>
      </c>
      <c r="F130" s="482">
        <v>7807.7</v>
      </c>
      <c r="G130" s="303">
        <v>1900</v>
      </c>
      <c r="H130" s="480">
        <v>14834616</v>
      </c>
      <c r="I130" s="303">
        <v>1900</v>
      </c>
      <c r="J130" s="480">
        <v>14834616</v>
      </c>
    </row>
    <row r="131" spans="1:10">
      <c r="A131" s="626">
        <v>127</v>
      </c>
      <c r="B131" s="493" t="s">
        <v>3188</v>
      </c>
      <c r="C131" s="303"/>
      <c r="D131" s="303">
        <v>2012</v>
      </c>
      <c r="E131" s="470" t="s">
        <v>120</v>
      </c>
      <c r="F131" s="482">
        <v>7417</v>
      </c>
      <c r="G131" s="303">
        <v>7447</v>
      </c>
      <c r="H131" s="480">
        <v>55235014</v>
      </c>
      <c r="I131" s="303">
        <v>7447</v>
      </c>
      <c r="J131" s="480">
        <v>55235014</v>
      </c>
    </row>
    <row r="132" spans="1:10">
      <c r="A132" s="626">
        <v>128</v>
      </c>
      <c r="B132" s="483" t="s">
        <v>121</v>
      </c>
      <c r="C132" s="303"/>
      <c r="D132" s="303">
        <v>2012</v>
      </c>
      <c r="E132" s="470" t="s">
        <v>13</v>
      </c>
      <c r="F132" s="482">
        <v>25000</v>
      </c>
      <c r="G132" s="303">
        <v>19</v>
      </c>
      <c r="H132" s="480">
        <f>SUM(F132*G132)</f>
        <v>475000</v>
      </c>
      <c r="I132" s="303">
        <v>19</v>
      </c>
      <c r="J132" s="480">
        <v>475000</v>
      </c>
    </row>
    <row r="133" spans="1:10">
      <c r="A133" s="626">
        <v>129</v>
      </c>
      <c r="B133" s="483" t="s">
        <v>3189</v>
      </c>
      <c r="C133" s="303"/>
      <c r="D133" s="303">
        <v>2011</v>
      </c>
      <c r="E133" s="470" t="s">
        <v>189</v>
      </c>
      <c r="F133" s="482">
        <v>13072</v>
      </c>
      <c r="G133" s="303">
        <v>2100</v>
      </c>
      <c r="H133" s="480">
        <v>27451200</v>
      </c>
      <c r="I133" s="303">
        <v>2100</v>
      </c>
      <c r="J133" s="480">
        <v>27451200</v>
      </c>
    </row>
    <row r="134" spans="1:10">
      <c r="A134" s="626">
        <v>130</v>
      </c>
      <c r="B134" s="483" t="s">
        <v>3190</v>
      </c>
      <c r="C134" s="303"/>
      <c r="D134" s="303">
        <v>2012</v>
      </c>
      <c r="E134" s="470" t="s">
        <v>189</v>
      </c>
      <c r="F134" s="482">
        <v>13376</v>
      </c>
      <c r="G134" s="303">
        <v>240</v>
      </c>
      <c r="H134" s="480">
        <v>3210240</v>
      </c>
      <c r="I134" s="303">
        <v>240</v>
      </c>
      <c r="J134" s="480">
        <v>3210240</v>
      </c>
    </row>
    <row r="135" spans="1:10">
      <c r="A135" s="626">
        <v>131</v>
      </c>
      <c r="B135" s="483" t="s">
        <v>3191</v>
      </c>
      <c r="C135" s="303"/>
      <c r="D135" s="303">
        <v>2012</v>
      </c>
      <c r="E135" s="470" t="s">
        <v>189</v>
      </c>
      <c r="F135" s="482">
        <v>13376</v>
      </c>
      <c r="G135" s="303">
        <v>210</v>
      </c>
      <c r="H135" s="480">
        <v>2808960</v>
      </c>
      <c r="I135" s="303">
        <v>210</v>
      </c>
      <c r="J135" s="480">
        <v>2808960</v>
      </c>
    </row>
    <row r="136" spans="1:10">
      <c r="A136" s="626">
        <v>132</v>
      </c>
      <c r="B136" s="483" t="s">
        <v>3192</v>
      </c>
      <c r="C136" s="303"/>
      <c r="D136" s="303">
        <v>2011</v>
      </c>
      <c r="E136" s="470" t="s">
        <v>189</v>
      </c>
      <c r="F136" s="482">
        <v>17423.599999999999</v>
      </c>
      <c r="G136" s="303">
        <v>300</v>
      </c>
      <c r="H136" s="480">
        <v>5227080</v>
      </c>
      <c r="I136" s="303">
        <v>300</v>
      </c>
      <c r="J136" s="480">
        <v>5227080</v>
      </c>
    </row>
    <row r="137" spans="1:10">
      <c r="A137" s="626">
        <v>133</v>
      </c>
      <c r="B137" s="483" t="s">
        <v>3193</v>
      </c>
      <c r="C137" s="303"/>
      <c r="D137" s="303">
        <v>2012</v>
      </c>
      <c r="E137" s="303" t="s">
        <v>189</v>
      </c>
      <c r="F137" s="482">
        <v>3396.8</v>
      </c>
      <c r="G137" s="303">
        <v>250</v>
      </c>
      <c r="H137" s="480">
        <v>849200</v>
      </c>
      <c r="I137" s="303">
        <v>250</v>
      </c>
      <c r="J137" s="480">
        <v>849200</v>
      </c>
    </row>
    <row r="138" spans="1:10">
      <c r="A138" s="626">
        <v>134</v>
      </c>
      <c r="B138" s="467" t="s">
        <v>3194</v>
      </c>
      <c r="C138" s="467"/>
      <c r="D138" s="469">
        <v>2012</v>
      </c>
      <c r="E138" s="470" t="s">
        <v>13</v>
      </c>
      <c r="F138" s="494">
        <v>7475000</v>
      </c>
      <c r="G138" s="495">
        <v>1</v>
      </c>
      <c r="H138" s="496">
        <f t="shared" ref="H138:H144" si="12">SUM(F138*G138)</f>
        <v>7475000</v>
      </c>
      <c r="I138" s="495">
        <v>1</v>
      </c>
      <c r="J138" s="496">
        <f t="shared" ref="J138:J142" si="13">SUM(H138*I138)</f>
        <v>7475000</v>
      </c>
    </row>
    <row r="139" spans="1:10">
      <c r="A139" s="626">
        <v>135</v>
      </c>
      <c r="B139" s="467" t="s">
        <v>3195</v>
      </c>
      <c r="C139" s="467"/>
      <c r="D139" s="469">
        <v>2012</v>
      </c>
      <c r="E139" s="470" t="s">
        <v>13</v>
      </c>
      <c r="F139" s="494">
        <v>78000</v>
      </c>
      <c r="G139" s="495">
        <v>2</v>
      </c>
      <c r="H139" s="496">
        <f t="shared" si="12"/>
        <v>156000</v>
      </c>
      <c r="I139" s="495">
        <v>2</v>
      </c>
      <c r="J139" s="496">
        <v>156000</v>
      </c>
    </row>
    <row r="140" spans="1:10">
      <c r="A140" s="626">
        <v>136</v>
      </c>
      <c r="B140" s="467" t="s">
        <v>3194</v>
      </c>
      <c r="C140" s="467"/>
      <c r="D140" s="469">
        <v>2012</v>
      </c>
      <c r="E140" s="470" t="s">
        <v>13</v>
      </c>
      <c r="F140" s="494">
        <v>60000</v>
      </c>
      <c r="G140" s="495">
        <v>1</v>
      </c>
      <c r="H140" s="496">
        <f t="shared" si="12"/>
        <v>60000</v>
      </c>
      <c r="I140" s="495">
        <v>1</v>
      </c>
      <c r="J140" s="496">
        <f t="shared" si="13"/>
        <v>60000</v>
      </c>
    </row>
    <row r="141" spans="1:10">
      <c r="A141" s="626">
        <v>137</v>
      </c>
      <c r="B141" s="467" t="s">
        <v>3196</v>
      </c>
      <c r="C141" s="467"/>
      <c r="D141" s="469">
        <v>2012</v>
      </c>
      <c r="E141" s="470" t="s">
        <v>13</v>
      </c>
      <c r="F141" s="494">
        <v>110000</v>
      </c>
      <c r="G141" s="495">
        <v>1</v>
      </c>
      <c r="H141" s="496">
        <f t="shared" si="12"/>
        <v>110000</v>
      </c>
      <c r="I141" s="495">
        <v>1</v>
      </c>
      <c r="J141" s="496">
        <f t="shared" si="13"/>
        <v>110000</v>
      </c>
    </row>
    <row r="142" spans="1:10">
      <c r="A142" s="626">
        <v>138</v>
      </c>
      <c r="B142" s="483" t="s">
        <v>3197</v>
      </c>
      <c r="C142" s="497">
        <v>1987</v>
      </c>
      <c r="D142" s="303">
        <v>2013</v>
      </c>
      <c r="E142" s="470" t="s">
        <v>13</v>
      </c>
      <c r="F142" s="482">
        <v>975600</v>
      </c>
      <c r="G142" s="303">
        <v>1</v>
      </c>
      <c r="H142" s="480">
        <f t="shared" si="12"/>
        <v>975600</v>
      </c>
      <c r="I142" s="303">
        <v>1</v>
      </c>
      <c r="J142" s="480">
        <f t="shared" si="13"/>
        <v>975600</v>
      </c>
    </row>
    <row r="143" spans="1:10">
      <c r="A143" s="626">
        <v>139</v>
      </c>
      <c r="B143" s="483" t="s">
        <v>3198</v>
      </c>
      <c r="C143" s="303"/>
      <c r="D143" s="303">
        <v>2013</v>
      </c>
      <c r="E143" s="470" t="s">
        <v>13</v>
      </c>
      <c r="F143" s="482">
        <v>6600</v>
      </c>
      <c r="G143" s="303">
        <v>25</v>
      </c>
      <c r="H143" s="480">
        <f>SUM(F143*G143)</f>
        <v>165000</v>
      </c>
      <c r="I143" s="303">
        <v>25</v>
      </c>
      <c r="J143" s="480">
        <v>165000</v>
      </c>
    </row>
    <row r="144" spans="1:10">
      <c r="A144" s="626">
        <v>140</v>
      </c>
      <c r="B144" s="483" t="s">
        <v>3160</v>
      </c>
      <c r="C144" s="303"/>
      <c r="D144" s="303">
        <v>2013</v>
      </c>
      <c r="E144" s="470" t="s">
        <v>13</v>
      </c>
      <c r="F144" s="482">
        <v>25000</v>
      </c>
      <c r="G144" s="303">
        <v>30</v>
      </c>
      <c r="H144" s="480">
        <f t="shared" si="12"/>
        <v>750000</v>
      </c>
      <c r="I144" s="303">
        <v>30</v>
      </c>
      <c r="J144" s="480">
        <v>750000</v>
      </c>
    </row>
    <row r="145" spans="1:10">
      <c r="A145" s="626">
        <v>141</v>
      </c>
      <c r="B145" s="483" t="s">
        <v>3199</v>
      </c>
      <c r="C145" s="303"/>
      <c r="D145" s="303">
        <v>2013</v>
      </c>
      <c r="E145" s="470" t="s">
        <v>120</v>
      </c>
      <c r="F145" s="482">
        <v>8511.6</v>
      </c>
      <c r="G145" s="303">
        <v>9944</v>
      </c>
      <c r="H145" s="480">
        <v>84640241</v>
      </c>
      <c r="I145" s="303">
        <v>9944</v>
      </c>
      <c r="J145" s="480">
        <v>84640241</v>
      </c>
    </row>
    <row r="146" spans="1:10" ht="38.25">
      <c r="A146" s="626">
        <v>142</v>
      </c>
      <c r="B146" s="493" t="s">
        <v>3200</v>
      </c>
      <c r="C146" s="303"/>
      <c r="D146" s="303">
        <v>2013</v>
      </c>
      <c r="E146" s="470" t="s">
        <v>189</v>
      </c>
      <c r="F146" s="482">
        <v>968</v>
      </c>
      <c r="G146" s="303">
        <v>320</v>
      </c>
      <c r="H146" s="480">
        <v>309700</v>
      </c>
      <c r="I146" s="303">
        <v>320</v>
      </c>
      <c r="J146" s="480">
        <v>309700</v>
      </c>
    </row>
    <row r="147" spans="1:10" ht="38.25">
      <c r="A147" s="626">
        <v>143</v>
      </c>
      <c r="B147" s="493" t="s">
        <v>3201</v>
      </c>
      <c r="C147" s="303"/>
      <c r="D147" s="303">
        <v>2013</v>
      </c>
      <c r="E147" s="470" t="s">
        <v>120</v>
      </c>
      <c r="F147" s="482">
        <v>32140</v>
      </c>
      <c r="G147" s="303">
        <v>76.8</v>
      </c>
      <c r="H147" s="480">
        <v>2468300</v>
      </c>
      <c r="I147" s="303">
        <v>76.8</v>
      </c>
      <c r="J147" s="480">
        <v>2468300</v>
      </c>
    </row>
    <row r="148" spans="1:10">
      <c r="A148" s="626">
        <v>144</v>
      </c>
      <c r="B148" s="493" t="s">
        <v>3202</v>
      </c>
      <c r="C148" s="303"/>
      <c r="D148" s="303">
        <v>2014</v>
      </c>
      <c r="E148" s="470" t="s">
        <v>120</v>
      </c>
      <c r="F148" s="482">
        <v>12533</v>
      </c>
      <c r="G148" s="303">
        <v>650</v>
      </c>
      <c r="H148" s="480">
        <v>8146500</v>
      </c>
      <c r="I148" s="303">
        <v>650</v>
      </c>
      <c r="J148" s="480">
        <v>8146500</v>
      </c>
    </row>
    <row r="149" spans="1:10">
      <c r="A149" s="626">
        <v>145</v>
      </c>
      <c r="B149" s="493" t="s">
        <v>3203</v>
      </c>
      <c r="C149" s="303"/>
      <c r="D149" s="303">
        <v>2014</v>
      </c>
      <c r="E149" s="303" t="s">
        <v>13</v>
      </c>
      <c r="F149" s="482">
        <v>14170</v>
      </c>
      <c r="G149" s="303">
        <v>2</v>
      </c>
      <c r="H149" s="480">
        <f t="shared" ref="H149:H154" si="14">SUM(F149*G149)</f>
        <v>28340</v>
      </c>
      <c r="I149" s="303">
        <v>2</v>
      </c>
      <c r="J149" s="480">
        <v>28340</v>
      </c>
    </row>
    <row r="150" spans="1:10">
      <c r="A150" s="626">
        <v>146</v>
      </c>
      <c r="B150" s="483" t="s">
        <v>3204</v>
      </c>
      <c r="C150" s="303"/>
      <c r="D150" s="303">
        <v>2014</v>
      </c>
      <c r="E150" s="470" t="s">
        <v>13</v>
      </c>
      <c r="F150" s="482">
        <v>54000</v>
      </c>
      <c r="G150" s="303">
        <v>1</v>
      </c>
      <c r="H150" s="480">
        <f t="shared" si="14"/>
        <v>54000</v>
      </c>
      <c r="I150" s="303">
        <v>1</v>
      </c>
      <c r="J150" s="480">
        <f t="shared" ref="J150:J151" si="15">SUM(H150*I150)</f>
        <v>54000</v>
      </c>
    </row>
    <row r="151" spans="1:10" ht="25.5">
      <c r="A151" s="626">
        <v>147</v>
      </c>
      <c r="B151" s="493" t="s">
        <v>3205</v>
      </c>
      <c r="C151" s="303"/>
      <c r="D151" s="303">
        <v>2014</v>
      </c>
      <c r="E151" s="470" t="s">
        <v>13</v>
      </c>
      <c r="F151" s="482">
        <v>21000</v>
      </c>
      <c r="G151" s="303">
        <v>1</v>
      </c>
      <c r="H151" s="480">
        <f t="shared" si="14"/>
        <v>21000</v>
      </c>
      <c r="I151" s="303">
        <v>1</v>
      </c>
      <c r="J151" s="480">
        <f t="shared" si="15"/>
        <v>21000</v>
      </c>
    </row>
    <row r="152" spans="1:10">
      <c r="A152" s="626">
        <v>148</v>
      </c>
      <c r="B152" s="483" t="s">
        <v>3206</v>
      </c>
      <c r="C152" s="303"/>
      <c r="D152" s="303">
        <v>2014</v>
      </c>
      <c r="E152" s="470" t="s">
        <v>13</v>
      </c>
      <c r="F152" s="482">
        <v>52200</v>
      </c>
      <c r="G152" s="303">
        <v>2</v>
      </c>
      <c r="H152" s="480">
        <f t="shared" si="14"/>
        <v>104400</v>
      </c>
      <c r="I152" s="303">
        <v>2</v>
      </c>
      <c r="J152" s="480">
        <v>104400</v>
      </c>
    </row>
    <row r="153" spans="1:10">
      <c r="A153" s="626">
        <v>149</v>
      </c>
      <c r="B153" s="483" t="s">
        <v>3207</v>
      </c>
      <c r="C153" s="303"/>
      <c r="D153" s="303">
        <v>2014</v>
      </c>
      <c r="E153" s="303" t="s">
        <v>13</v>
      </c>
      <c r="F153" s="482">
        <v>13200</v>
      </c>
      <c r="G153" s="303">
        <v>5</v>
      </c>
      <c r="H153" s="480">
        <f t="shared" si="14"/>
        <v>66000</v>
      </c>
      <c r="I153" s="303">
        <v>5</v>
      </c>
      <c r="J153" s="480">
        <v>66000</v>
      </c>
    </row>
    <row r="154" spans="1:10">
      <c r="A154" s="626">
        <v>150</v>
      </c>
      <c r="B154" s="483" t="s">
        <v>3208</v>
      </c>
      <c r="C154" s="303"/>
      <c r="D154" s="303">
        <v>2014</v>
      </c>
      <c r="E154" s="470" t="s">
        <v>13</v>
      </c>
      <c r="F154" s="482">
        <v>15000</v>
      </c>
      <c r="G154" s="303">
        <v>3</v>
      </c>
      <c r="H154" s="480">
        <f t="shared" si="14"/>
        <v>45000</v>
      </c>
      <c r="I154" s="303">
        <v>3</v>
      </c>
      <c r="J154" s="480">
        <v>45000</v>
      </c>
    </row>
    <row r="155" spans="1:10">
      <c r="A155" s="626">
        <v>151</v>
      </c>
      <c r="B155" s="498" t="s">
        <v>3209</v>
      </c>
      <c r="C155" s="178"/>
      <c r="D155" s="178">
        <v>2014</v>
      </c>
      <c r="E155" s="465" t="s">
        <v>189</v>
      </c>
      <c r="F155" s="499">
        <v>13984</v>
      </c>
      <c r="G155" s="178">
        <v>250</v>
      </c>
      <c r="H155" s="500">
        <v>3496000</v>
      </c>
      <c r="I155" s="178">
        <v>250</v>
      </c>
      <c r="J155" s="500">
        <v>3496000</v>
      </c>
    </row>
    <row r="156" spans="1:10">
      <c r="A156" s="626">
        <v>152</v>
      </c>
      <c r="B156" s="498" t="s">
        <v>590</v>
      </c>
      <c r="C156" s="178"/>
      <c r="D156" s="178">
        <v>2015</v>
      </c>
      <c r="E156" s="465" t="s">
        <v>13</v>
      </c>
      <c r="F156" s="499">
        <v>56400</v>
      </c>
      <c r="G156" s="178">
        <v>1</v>
      </c>
      <c r="H156" s="500">
        <v>56400</v>
      </c>
      <c r="I156" s="178">
        <v>1</v>
      </c>
      <c r="J156" s="500">
        <v>56400</v>
      </c>
    </row>
    <row r="157" spans="1:10">
      <c r="A157" s="626">
        <v>153</v>
      </c>
      <c r="B157" s="498" t="s">
        <v>590</v>
      </c>
      <c r="C157" s="178"/>
      <c r="D157" s="178">
        <v>2015</v>
      </c>
      <c r="E157" s="465" t="s">
        <v>13</v>
      </c>
      <c r="F157" s="499">
        <v>72000</v>
      </c>
      <c r="G157" s="178">
        <v>1</v>
      </c>
      <c r="H157" s="500">
        <v>72000</v>
      </c>
      <c r="I157" s="178">
        <v>1</v>
      </c>
      <c r="J157" s="500">
        <v>72000</v>
      </c>
    </row>
    <row r="158" spans="1:10">
      <c r="A158" s="626">
        <v>154</v>
      </c>
      <c r="B158" s="498" t="s">
        <v>590</v>
      </c>
      <c r="C158" s="178"/>
      <c r="D158" s="178">
        <v>2015</v>
      </c>
      <c r="E158" s="465" t="s">
        <v>13</v>
      </c>
      <c r="F158" s="499">
        <v>34200</v>
      </c>
      <c r="G158" s="178">
        <v>2</v>
      </c>
      <c r="H158" s="500">
        <v>68400</v>
      </c>
      <c r="I158" s="178">
        <v>2</v>
      </c>
      <c r="J158" s="500">
        <v>68400</v>
      </c>
    </row>
    <row r="159" spans="1:10">
      <c r="A159" s="626">
        <v>155</v>
      </c>
      <c r="B159" s="498" t="s">
        <v>3210</v>
      </c>
      <c r="C159" s="178"/>
      <c r="D159" s="178">
        <v>2015</v>
      </c>
      <c r="E159" s="178" t="s">
        <v>13</v>
      </c>
      <c r="F159" s="499">
        <v>31396</v>
      </c>
      <c r="G159" s="178">
        <v>420</v>
      </c>
      <c r="H159" s="500">
        <v>13186320</v>
      </c>
      <c r="I159" s="178">
        <v>420</v>
      </c>
      <c r="J159" s="500">
        <v>13186320</v>
      </c>
    </row>
    <row r="160" spans="1:10">
      <c r="A160" s="626">
        <v>156</v>
      </c>
      <c r="B160" s="498" t="s">
        <v>3211</v>
      </c>
      <c r="C160" s="178"/>
      <c r="D160" s="178">
        <v>2015</v>
      </c>
      <c r="E160" s="465" t="s">
        <v>13</v>
      </c>
      <c r="F160" s="499">
        <v>57000</v>
      </c>
      <c r="G160" s="178">
        <v>1</v>
      </c>
      <c r="H160" s="500">
        <v>57000</v>
      </c>
      <c r="I160" s="178">
        <v>1</v>
      </c>
      <c r="J160" s="500">
        <v>57000</v>
      </c>
    </row>
    <row r="161" spans="1:10">
      <c r="A161" s="626">
        <v>157</v>
      </c>
      <c r="B161" s="498" t="s">
        <v>3212</v>
      </c>
      <c r="C161" s="178"/>
      <c r="D161" s="178">
        <v>2015</v>
      </c>
      <c r="E161" s="465" t="s">
        <v>120</v>
      </c>
      <c r="F161" s="499">
        <v>6508.3</v>
      </c>
      <c r="G161" s="178">
        <v>4540</v>
      </c>
      <c r="H161" s="500">
        <v>29547682</v>
      </c>
      <c r="I161" s="178">
        <v>4540</v>
      </c>
      <c r="J161" s="500">
        <v>29547682</v>
      </c>
    </row>
    <row r="162" spans="1:10">
      <c r="A162" s="626">
        <v>158</v>
      </c>
      <c r="B162" s="498" t="s">
        <v>3213</v>
      </c>
      <c r="C162" s="178"/>
      <c r="D162" s="178">
        <v>2015</v>
      </c>
      <c r="E162" s="465" t="s">
        <v>13</v>
      </c>
      <c r="F162" s="499">
        <v>22400</v>
      </c>
      <c r="G162" s="178">
        <v>12</v>
      </c>
      <c r="H162" s="500">
        <v>268800</v>
      </c>
      <c r="I162" s="178">
        <v>12</v>
      </c>
      <c r="J162" s="500">
        <v>268800</v>
      </c>
    </row>
    <row r="163" spans="1:10">
      <c r="A163" s="626">
        <v>159</v>
      </c>
      <c r="B163" s="498" t="s">
        <v>66</v>
      </c>
      <c r="C163" s="178"/>
      <c r="D163" s="178">
        <v>2016</v>
      </c>
      <c r="E163" s="178" t="s">
        <v>13</v>
      </c>
      <c r="F163" s="499">
        <v>11840</v>
      </c>
      <c r="G163" s="178">
        <v>1</v>
      </c>
      <c r="H163" s="500">
        <v>11840</v>
      </c>
      <c r="I163" s="178">
        <v>1</v>
      </c>
      <c r="J163" s="500">
        <v>11840</v>
      </c>
    </row>
    <row r="164" spans="1:10">
      <c r="A164" s="626">
        <v>160</v>
      </c>
      <c r="B164" s="498" t="s">
        <v>3214</v>
      </c>
      <c r="C164" s="178"/>
      <c r="D164" s="178">
        <v>2016</v>
      </c>
      <c r="E164" s="465" t="s">
        <v>13</v>
      </c>
      <c r="F164" s="499">
        <v>224000</v>
      </c>
      <c r="G164" s="178">
        <v>1</v>
      </c>
      <c r="H164" s="500">
        <v>224000</v>
      </c>
      <c r="I164" s="178">
        <v>1</v>
      </c>
      <c r="J164" s="500">
        <v>224000</v>
      </c>
    </row>
    <row r="165" spans="1:10" ht="25.5">
      <c r="A165" s="626">
        <v>161</v>
      </c>
      <c r="B165" s="498" t="s">
        <v>3215</v>
      </c>
      <c r="C165" s="178"/>
      <c r="D165" s="178">
        <v>2016</v>
      </c>
      <c r="E165" s="465" t="s">
        <v>189</v>
      </c>
      <c r="F165" s="499">
        <v>10656</v>
      </c>
      <c r="G165" s="178">
        <v>950</v>
      </c>
      <c r="H165" s="500">
        <v>10123200</v>
      </c>
      <c r="I165" s="178">
        <v>950</v>
      </c>
      <c r="J165" s="500">
        <v>10123200</v>
      </c>
    </row>
    <row r="166" spans="1:10" ht="38.25">
      <c r="A166" s="626">
        <v>162</v>
      </c>
      <c r="B166" s="498" t="s">
        <v>3216</v>
      </c>
      <c r="C166" s="178"/>
      <c r="D166" s="178">
        <v>2016</v>
      </c>
      <c r="E166" s="465" t="s">
        <v>189</v>
      </c>
      <c r="F166" s="499">
        <v>5529.6</v>
      </c>
      <c r="G166" s="178">
        <v>191</v>
      </c>
      <c r="H166" s="500">
        <v>1056154</v>
      </c>
      <c r="I166" s="178">
        <v>191</v>
      </c>
      <c r="J166" s="500">
        <v>1056154</v>
      </c>
    </row>
    <row r="167" spans="1:10">
      <c r="A167" s="626">
        <v>163</v>
      </c>
      <c r="B167" s="498" t="s">
        <v>3217</v>
      </c>
      <c r="C167" s="178"/>
      <c r="D167" s="178">
        <v>2016</v>
      </c>
      <c r="E167" s="178" t="s">
        <v>13</v>
      </c>
      <c r="F167" s="499">
        <v>42336</v>
      </c>
      <c r="G167" s="178">
        <v>2</v>
      </c>
      <c r="H167" s="500">
        <v>84672</v>
      </c>
      <c r="I167" s="178">
        <v>2</v>
      </c>
      <c r="J167" s="500">
        <v>84672</v>
      </c>
    </row>
    <row r="168" spans="1:10">
      <c r="A168" s="626">
        <v>164</v>
      </c>
      <c r="B168" s="498" t="s">
        <v>3218</v>
      </c>
      <c r="C168" s="178"/>
      <c r="D168" s="178">
        <v>2016</v>
      </c>
      <c r="E168" s="465" t="s">
        <v>13</v>
      </c>
      <c r="F168" s="499">
        <v>80640</v>
      </c>
      <c r="G168" s="178">
        <v>2</v>
      </c>
      <c r="H168" s="500">
        <v>161280</v>
      </c>
      <c r="I168" s="178">
        <v>2</v>
      </c>
      <c r="J168" s="500">
        <v>161280</v>
      </c>
    </row>
    <row r="169" spans="1:10">
      <c r="A169" s="626">
        <v>165</v>
      </c>
      <c r="B169" s="498" t="s">
        <v>121</v>
      </c>
      <c r="C169" s="178"/>
      <c r="D169" s="178">
        <v>2016</v>
      </c>
      <c r="E169" s="465" t="s">
        <v>13</v>
      </c>
      <c r="F169" s="499">
        <v>11625</v>
      </c>
      <c r="G169" s="178">
        <v>40</v>
      </c>
      <c r="H169" s="500">
        <f>G169*F169</f>
        <v>465000</v>
      </c>
      <c r="I169" s="178">
        <v>40</v>
      </c>
      <c r="J169" s="500">
        <v>465000</v>
      </c>
    </row>
    <row r="170" spans="1:10" ht="25.5">
      <c r="A170" s="626">
        <v>166</v>
      </c>
      <c r="B170" s="498" t="s">
        <v>3219</v>
      </c>
      <c r="C170" s="178"/>
      <c r="D170" s="178">
        <v>2016</v>
      </c>
      <c r="E170" s="465" t="s">
        <v>189</v>
      </c>
      <c r="F170" s="499">
        <v>13376</v>
      </c>
      <c r="G170" s="178">
        <v>80</v>
      </c>
      <c r="H170" s="500">
        <f>G170*F170</f>
        <v>1070080</v>
      </c>
      <c r="I170" s="178">
        <v>80</v>
      </c>
      <c r="J170" s="500">
        <v>1070080</v>
      </c>
    </row>
    <row r="171" spans="1:10" ht="25.5">
      <c r="A171" s="626">
        <v>167</v>
      </c>
      <c r="B171" s="501" t="s">
        <v>3220</v>
      </c>
      <c r="C171" s="178"/>
      <c r="D171" s="178">
        <v>2016</v>
      </c>
      <c r="E171" s="465" t="s">
        <v>189</v>
      </c>
      <c r="F171" s="499">
        <v>3705.6</v>
      </c>
      <c r="G171" s="178">
        <v>210</v>
      </c>
      <c r="H171" s="466">
        <v>778176</v>
      </c>
      <c r="I171" s="178">
        <v>210</v>
      </c>
      <c r="J171" s="466">
        <v>778176</v>
      </c>
    </row>
    <row r="172" spans="1:10">
      <c r="A172" s="626">
        <v>168</v>
      </c>
      <c r="B172" s="498" t="s">
        <v>3221</v>
      </c>
      <c r="C172" s="178"/>
      <c r="D172" s="178">
        <v>2017</v>
      </c>
      <c r="E172" s="465" t="s">
        <v>13</v>
      </c>
      <c r="F172" s="499">
        <v>84480</v>
      </c>
      <c r="G172" s="178">
        <v>1</v>
      </c>
      <c r="H172" s="466">
        <v>84480</v>
      </c>
      <c r="I172" s="178">
        <v>1</v>
      </c>
      <c r="J172" s="466">
        <v>84480</v>
      </c>
    </row>
    <row r="173" spans="1:10">
      <c r="A173" s="626">
        <v>169</v>
      </c>
      <c r="B173" s="498" t="s">
        <v>3222</v>
      </c>
      <c r="C173" s="178"/>
      <c r="D173" s="178">
        <v>2017</v>
      </c>
      <c r="E173" s="465" t="s">
        <v>13</v>
      </c>
      <c r="F173" s="499">
        <v>44800</v>
      </c>
      <c r="G173" s="178">
        <v>1</v>
      </c>
      <c r="H173" s="466">
        <v>44800</v>
      </c>
      <c r="I173" s="178">
        <v>1</v>
      </c>
      <c r="J173" s="466">
        <v>44800</v>
      </c>
    </row>
    <row r="174" spans="1:10">
      <c r="A174" s="626">
        <v>170</v>
      </c>
      <c r="B174" s="498" t="s">
        <v>3223</v>
      </c>
      <c r="C174" s="178"/>
      <c r="D174" s="178">
        <v>2017</v>
      </c>
      <c r="E174" s="465" t="s">
        <v>13</v>
      </c>
      <c r="F174" s="499">
        <v>14400</v>
      </c>
      <c r="G174" s="178">
        <v>20</v>
      </c>
      <c r="H174" s="466">
        <v>288000</v>
      </c>
      <c r="I174" s="178">
        <v>20</v>
      </c>
      <c r="J174" s="466">
        <v>288000</v>
      </c>
    </row>
    <row r="175" spans="1:10">
      <c r="A175" s="626">
        <v>171</v>
      </c>
      <c r="B175" s="498" t="s">
        <v>3224</v>
      </c>
      <c r="C175" s="178"/>
      <c r="D175" s="178">
        <v>2017</v>
      </c>
      <c r="E175" s="465" t="s">
        <v>13</v>
      </c>
      <c r="F175" s="499">
        <v>631040</v>
      </c>
      <c r="G175" s="178">
        <v>1</v>
      </c>
      <c r="H175" s="466">
        <f>G175*F175</f>
        <v>631040</v>
      </c>
      <c r="I175" s="178">
        <v>1</v>
      </c>
      <c r="J175" s="466">
        <f>I175*H175</f>
        <v>631040</v>
      </c>
    </row>
    <row r="176" spans="1:10">
      <c r="A176" s="626">
        <v>172</v>
      </c>
      <c r="B176" s="498" t="s">
        <v>3225</v>
      </c>
      <c r="C176" s="178"/>
      <c r="D176" s="178">
        <v>2017</v>
      </c>
      <c r="E176" s="465" t="s">
        <v>13</v>
      </c>
      <c r="F176" s="499">
        <v>211000</v>
      </c>
      <c r="G176" s="178">
        <v>4</v>
      </c>
      <c r="H176" s="466">
        <f>G176*F176</f>
        <v>844000</v>
      </c>
      <c r="I176" s="178">
        <v>4</v>
      </c>
      <c r="J176" s="466">
        <v>844000</v>
      </c>
    </row>
    <row r="177" spans="1:10">
      <c r="A177" s="626">
        <v>173</v>
      </c>
      <c r="B177" s="464" t="s">
        <v>3226</v>
      </c>
      <c r="C177" s="195">
        <v>2018</v>
      </c>
      <c r="D177" s="196">
        <v>2018</v>
      </c>
      <c r="E177" s="196" t="s">
        <v>13</v>
      </c>
      <c r="F177" s="466">
        <v>11000</v>
      </c>
      <c r="G177" s="196">
        <v>1</v>
      </c>
      <c r="H177" s="466">
        <v>11000</v>
      </c>
      <c r="I177" s="196">
        <v>1</v>
      </c>
      <c r="J177" s="466">
        <v>11000</v>
      </c>
    </row>
    <row r="178" spans="1:10">
      <c r="A178" s="626">
        <v>174</v>
      </c>
      <c r="B178" s="464" t="s">
        <v>3227</v>
      </c>
      <c r="C178" s="196">
        <v>2018</v>
      </c>
      <c r="D178" s="196">
        <v>2018</v>
      </c>
      <c r="E178" s="465" t="s">
        <v>13</v>
      </c>
      <c r="F178" s="198">
        <v>35000</v>
      </c>
      <c r="G178" s="196">
        <v>1</v>
      </c>
      <c r="H178" s="466">
        <f t="shared" ref="H178:H185" si="16">SUM(F178*G178)</f>
        <v>35000</v>
      </c>
      <c r="I178" s="196">
        <v>1</v>
      </c>
      <c r="J178" s="466">
        <f t="shared" ref="J178:J180" si="17">SUM(H178*I178)</f>
        <v>35000</v>
      </c>
    </row>
    <row r="179" spans="1:10">
      <c r="A179" s="626">
        <v>175</v>
      </c>
      <c r="B179" s="464" t="s">
        <v>3228</v>
      </c>
      <c r="C179" s="196">
        <v>2018</v>
      </c>
      <c r="D179" s="196">
        <v>2018</v>
      </c>
      <c r="E179" s="465" t="s">
        <v>13</v>
      </c>
      <c r="F179" s="198">
        <v>345000</v>
      </c>
      <c r="G179" s="196">
        <v>1</v>
      </c>
      <c r="H179" s="466">
        <f t="shared" si="16"/>
        <v>345000</v>
      </c>
      <c r="I179" s="196">
        <v>1</v>
      </c>
      <c r="J179" s="466">
        <f t="shared" si="17"/>
        <v>345000</v>
      </c>
    </row>
    <row r="180" spans="1:10">
      <c r="A180" s="626">
        <v>176</v>
      </c>
      <c r="B180" s="464" t="s">
        <v>3229</v>
      </c>
      <c r="C180" s="196">
        <v>2018</v>
      </c>
      <c r="D180" s="196">
        <v>2018</v>
      </c>
      <c r="E180" s="465" t="s">
        <v>13</v>
      </c>
      <c r="F180" s="198">
        <v>64000</v>
      </c>
      <c r="G180" s="196">
        <v>1</v>
      </c>
      <c r="H180" s="466">
        <f t="shared" si="16"/>
        <v>64000</v>
      </c>
      <c r="I180" s="196">
        <v>1</v>
      </c>
      <c r="J180" s="466">
        <f t="shared" si="17"/>
        <v>64000</v>
      </c>
    </row>
    <row r="181" spans="1:10">
      <c r="A181" s="626">
        <v>177</v>
      </c>
      <c r="B181" s="464" t="s">
        <v>3230</v>
      </c>
      <c r="C181" s="196">
        <v>2018</v>
      </c>
      <c r="D181" s="196">
        <v>2018</v>
      </c>
      <c r="E181" s="465" t="s">
        <v>13</v>
      </c>
      <c r="F181" s="198">
        <v>100000</v>
      </c>
      <c r="G181" s="196">
        <v>1</v>
      </c>
      <c r="H181" s="466">
        <v>100000</v>
      </c>
      <c r="I181" s="196">
        <v>1</v>
      </c>
      <c r="J181" s="466">
        <v>100000</v>
      </c>
    </row>
    <row r="182" spans="1:10">
      <c r="A182" s="626">
        <v>178</v>
      </c>
      <c r="B182" s="464" t="s">
        <v>3231</v>
      </c>
      <c r="C182" s="196">
        <v>2018</v>
      </c>
      <c r="D182" s="196">
        <v>2018</v>
      </c>
      <c r="E182" s="465" t="s">
        <v>13</v>
      </c>
      <c r="F182" s="198">
        <v>9200</v>
      </c>
      <c r="G182" s="196">
        <v>2</v>
      </c>
      <c r="H182" s="466">
        <f t="shared" si="16"/>
        <v>18400</v>
      </c>
      <c r="I182" s="196">
        <v>2</v>
      </c>
      <c r="J182" s="466">
        <v>18400</v>
      </c>
    </row>
    <row r="183" spans="1:10">
      <c r="A183" s="626">
        <v>179</v>
      </c>
      <c r="B183" s="464" t="s">
        <v>3232</v>
      </c>
      <c r="C183" s="196">
        <v>2018</v>
      </c>
      <c r="D183" s="196">
        <v>2018</v>
      </c>
      <c r="E183" s="465" t="s">
        <v>13</v>
      </c>
      <c r="F183" s="198">
        <v>85000</v>
      </c>
      <c r="G183" s="196">
        <v>1</v>
      </c>
      <c r="H183" s="466">
        <f t="shared" si="16"/>
        <v>85000</v>
      </c>
      <c r="I183" s="196">
        <v>1</v>
      </c>
      <c r="J183" s="466">
        <f t="shared" ref="J183:J185" si="18">SUM(H183*I183)</f>
        <v>85000</v>
      </c>
    </row>
    <row r="184" spans="1:10">
      <c r="A184" s="626">
        <v>180</v>
      </c>
      <c r="B184" s="464" t="s">
        <v>3233</v>
      </c>
      <c r="C184" s="196">
        <v>2018</v>
      </c>
      <c r="D184" s="196">
        <v>2018</v>
      </c>
      <c r="E184" s="465" t="s">
        <v>13</v>
      </c>
      <c r="F184" s="198">
        <v>300000</v>
      </c>
      <c r="G184" s="196">
        <v>1</v>
      </c>
      <c r="H184" s="466">
        <f t="shared" si="16"/>
        <v>300000</v>
      </c>
      <c r="I184" s="196">
        <v>1</v>
      </c>
      <c r="J184" s="466">
        <f t="shared" si="18"/>
        <v>300000</v>
      </c>
    </row>
    <row r="185" spans="1:10">
      <c r="A185" s="626">
        <v>181</v>
      </c>
      <c r="B185" s="464" t="s">
        <v>3234</v>
      </c>
      <c r="C185" s="196">
        <v>2018</v>
      </c>
      <c r="D185" s="196">
        <v>2018</v>
      </c>
      <c r="E185" s="465" t="s">
        <v>13</v>
      </c>
      <c r="F185" s="198">
        <v>26000</v>
      </c>
      <c r="G185" s="196">
        <v>1</v>
      </c>
      <c r="H185" s="466">
        <f t="shared" si="16"/>
        <v>26000</v>
      </c>
      <c r="I185" s="196">
        <v>1</v>
      </c>
      <c r="J185" s="466">
        <f t="shared" si="18"/>
        <v>26000</v>
      </c>
    </row>
    <row r="186" spans="1:10">
      <c r="A186" s="626">
        <v>182</v>
      </c>
      <c r="B186" s="464" t="s">
        <v>3217</v>
      </c>
      <c r="C186" s="195"/>
      <c r="D186" s="196">
        <v>2018</v>
      </c>
      <c r="E186" s="465" t="s">
        <v>13</v>
      </c>
      <c r="F186" s="198">
        <v>151000</v>
      </c>
      <c r="G186" s="196">
        <v>1</v>
      </c>
      <c r="H186" s="466">
        <v>151000</v>
      </c>
      <c r="I186" s="196">
        <v>1</v>
      </c>
      <c r="J186" s="466">
        <v>151000</v>
      </c>
    </row>
    <row r="187" spans="1:10">
      <c r="A187" s="626">
        <v>183</v>
      </c>
      <c r="B187" s="464" t="s">
        <v>3217</v>
      </c>
      <c r="C187" s="195"/>
      <c r="D187" s="196">
        <v>2018</v>
      </c>
      <c r="E187" s="465" t="s">
        <v>13</v>
      </c>
      <c r="F187" s="198">
        <v>150000</v>
      </c>
      <c r="G187" s="196">
        <v>1</v>
      </c>
      <c r="H187" s="466">
        <v>150000</v>
      </c>
      <c r="I187" s="196">
        <v>1</v>
      </c>
      <c r="J187" s="466">
        <v>150000</v>
      </c>
    </row>
    <row r="188" spans="1:10">
      <c r="A188" s="626">
        <v>184</v>
      </c>
      <c r="B188" s="464" t="s">
        <v>121</v>
      </c>
      <c r="C188" s="195"/>
      <c r="D188" s="196">
        <v>2018</v>
      </c>
      <c r="E188" s="465" t="s">
        <v>13</v>
      </c>
      <c r="F188" s="198">
        <v>25500</v>
      </c>
      <c r="G188" s="196">
        <v>39</v>
      </c>
      <c r="H188" s="466">
        <f>SUM(F188*G188)</f>
        <v>994500</v>
      </c>
      <c r="I188" s="196">
        <v>39</v>
      </c>
      <c r="J188" s="472">
        <v>994500</v>
      </c>
    </row>
    <row r="189" spans="1:10">
      <c r="A189" s="626">
        <v>185</v>
      </c>
      <c r="B189" s="464" t="s">
        <v>2100</v>
      </c>
      <c r="C189" s="195"/>
      <c r="D189" s="196">
        <v>2018</v>
      </c>
      <c r="E189" s="465" t="s">
        <v>13</v>
      </c>
      <c r="F189" s="198">
        <v>800000</v>
      </c>
      <c r="G189" s="196">
        <v>1</v>
      </c>
      <c r="H189" s="466">
        <f>SUM(F189*G189)</f>
        <v>800000</v>
      </c>
      <c r="I189" s="196">
        <v>1</v>
      </c>
      <c r="J189" s="466">
        <f>SUM(H189*I189)</f>
        <v>800000</v>
      </c>
    </row>
    <row r="190" spans="1:10">
      <c r="A190" s="626">
        <v>186</v>
      </c>
      <c r="B190" s="464" t="s">
        <v>3235</v>
      </c>
      <c r="C190" s="196"/>
      <c r="D190" s="196">
        <v>2018</v>
      </c>
      <c r="E190" s="465" t="s">
        <v>13</v>
      </c>
      <c r="F190" s="198">
        <v>993000</v>
      </c>
      <c r="G190" s="196">
        <v>1</v>
      </c>
      <c r="H190" s="466">
        <f>SUM(F190*G190)</f>
        <v>993000</v>
      </c>
      <c r="I190" s="196">
        <v>1</v>
      </c>
      <c r="J190" s="466">
        <f>SUM(H190*I190)</f>
        <v>993000</v>
      </c>
    </row>
    <row r="191" spans="1:10" ht="26.25">
      <c r="A191" s="626">
        <v>187</v>
      </c>
      <c r="B191" s="502" t="s">
        <v>3236</v>
      </c>
      <c r="C191" s="196"/>
      <c r="D191" s="196">
        <v>2018</v>
      </c>
      <c r="E191" s="465" t="s">
        <v>13</v>
      </c>
      <c r="F191" s="198">
        <v>450000</v>
      </c>
      <c r="G191" s="196">
        <v>1</v>
      </c>
      <c r="H191" s="466">
        <f>SUM(F191*G191)</f>
        <v>450000</v>
      </c>
      <c r="I191" s="196">
        <v>1</v>
      </c>
      <c r="J191" s="466">
        <f>SUM(H191*I191)</f>
        <v>450000</v>
      </c>
    </row>
    <row r="192" spans="1:10">
      <c r="A192" s="626">
        <v>188</v>
      </c>
      <c r="B192" s="464" t="s">
        <v>3237</v>
      </c>
      <c r="C192" s="196"/>
      <c r="D192" s="196">
        <v>2018</v>
      </c>
      <c r="E192" s="465" t="s">
        <v>120</v>
      </c>
      <c r="F192" s="198">
        <v>4751</v>
      </c>
      <c r="G192" s="196">
        <v>4928.22</v>
      </c>
      <c r="H192" s="466">
        <v>23414000</v>
      </c>
      <c r="I192" s="196">
        <v>4928.22</v>
      </c>
      <c r="J192" s="466">
        <v>23414000</v>
      </c>
    </row>
    <row r="193" spans="1:10">
      <c r="A193" s="626">
        <v>189</v>
      </c>
      <c r="B193" s="464" t="s">
        <v>3238</v>
      </c>
      <c r="C193" s="196"/>
      <c r="D193" s="196">
        <v>2018</v>
      </c>
      <c r="E193" s="465" t="s">
        <v>120</v>
      </c>
      <c r="F193" s="198">
        <v>1820</v>
      </c>
      <c r="G193" s="196">
        <v>18324.2</v>
      </c>
      <c r="H193" s="466">
        <v>33350000</v>
      </c>
      <c r="I193" s="196">
        <v>18324.2</v>
      </c>
      <c r="J193" s="466">
        <v>33350000</v>
      </c>
    </row>
    <row r="194" spans="1:10">
      <c r="A194" s="626">
        <v>190</v>
      </c>
      <c r="B194" s="464" t="s">
        <v>3239</v>
      </c>
      <c r="C194" s="196"/>
      <c r="D194" s="196">
        <v>2019</v>
      </c>
      <c r="E194" s="465" t="s">
        <v>13</v>
      </c>
      <c r="F194" s="198">
        <v>44000</v>
      </c>
      <c r="G194" s="196">
        <v>39</v>
      </c>
      <c r="H194" s="466">
        <v>1716000</v>
      </c>
      <c r="I194" s="196">
        <v>39</v>
      </c>
      <c r="J194" s="472">
        <v>1716000</v>
      </c>
    </row>
    <row r="195" spans="1:10">
      <c r="A195" s="626">
        <v>191</v>
      </c>
      <c r="B195" s="464" t="s">
        <v>121</v>
      </c>
      <c r="C195" s="196"/>
      <c r="D195" s="196">
        <v>2019</v>
      </c>
      <c r="E195" s="465" t="s">
        <v>13</v>
      </c>
      <c r="F195" s="198">
        <v>50000</v>
      </c>
      <c r="G195" s="196">
        <v>20</v>
      </c>
      <c r="H195" s="466">
        <v>1000000</v>
      </c>
      <c r="I195" s="196">
        <v>20</v>
      </c>
      <c r="J195" s="472">
        <v>1000000</v>
      </c>
    </row>
    <row r="196" spans="1:10">
      <c r="A196" s="626">
        <v>192</v>
      </c>
      <c r="B196" s="464" t="s">
        <v>3240</v>
      </c>
      <c r="C196" s="196"/>
      <c r="D196" s="196">
        <v>2019</v>
      </c>
      <c r="E196" s="465" t="s">
        <v>13</v>
      </c>
      <c r="F196" s="198">
        <v>14500</v>
      </c>
      <c r="G196" s="196">
        <v>2</v>
      </c>
      <c r="H196" s="466">
        <v>29000</v>
      </c>
      <c r="I196" s="196">
        <v>2</v>
      </c>
      <c r="J196" s="466">
        <v>29000</v>
      </c>
    </row>
    <row r="197" spans="1:10">
      <c r="A197" s="626">
        <v>193</v>
      </c>
      <c r="B197" s="464" t="s">
        <v>3241</v>
      </c>
      <c r="C197" s="196"/>
      <c r="D197" s="196">
        <v>2019</v>
      </c>
      <c r="E197" s="465" t="s">
        <v>120</v>
      </c>
      <c r="F197" s="198">
        <v>452276</v>
      </c>
      <c r="G197" s="196">
        <v>5094.3</v>
      </c>
      <c r="H197" s="466">
        <v>23040300</v>
      </c>
      <c r="I197" s="196">
        <v>5094.3</v>
      </c>
      <c r="J197" s="472">
        <v>23040300</v>
      </c>
    </row>
    <row r="198" spans="1:10" ht="26.25">
      <c r="A198" s="626">
        <v>194</v>
      </c>
      <c r="B198" s="502" t="s">
        <v>3242</v>
      </c>
      <c r="C198" s="196"/>
      <c r="D198" s="196">
        <v>2019</v>
      </c>
      <c r="E198" s="465" t="s">
        <v>3243</v>
      </c>
      <c r="F198" s="198">
        <v>7113.2</v>
      </c>
      <c r="G198" s="196">
        <v>140</v>
      </c>
      <c r="H198" s="466">
        <v>995844</v>
      </c>
      <c r="I198" s="196">
        <v>140</v>
      </c>
      <c r="J198" s="472">
        <v>995844</v>
      </c>
    </row>
    <row r="199" spans="1:10" ht="26.25">
      <c r="A199" s="626">
        <v>195</v>
      </c>
      <c r="B199" s="502" t="s">
        <v>3244</v>
      </c>
      <c r="C199" s="196">
        <v>2018</v>
      </c>
      <c r="D199" s="196">
        <v>2019</v>
      </c>
      <c r="E199" s="465" t="s">
        <v>120</v>
      </c>
      <c r="F199" s="198">
        <v>1708</v>
      </c>
      <c r="G199" s="196">
        <v>8556</v>
      </c>
      <c r="H199" s="466">
        <v>14614600</v>
      </c>
      <c r="I199" s="196">
        <v>8556</v>
      </c>
      <c r="J199" s="472">
        <v>14614600</v>
      </c>
    </row>
    <row r="200" spans="1:10" ht="26.25">
      <c r="A200" s="626">
        <v>196</v>
      </c>
      <c r="B200" s="502" t="s">
        <v>3244</v>
      </c>
      <c r="C200" s="196"/>
      <c r="D200" s="196">
        <v>2019</v>
      </c>
      <c r="E200" s="465" t="s">
        <v>120</v>
      </c>
      <c r="F200" s="198">
        <v>2496</v>
      </c>
      <c r="G200" s="196">
        <v>18846</v>
      </c>
      <c r="H200" s="466">
        <v>47039600</v>
      </c>
      <c r="I200" s="196">
        <v>18846</v>
      </c>
      <c r="J200" s="472">
        <v>47039600</v>
      </c>
    </row>
    <row r="201" spans="1:10" ht="26.25">
      <c r="A201" s="626">
        <v>197</v>
      </c>
      <c r="B201" s="502" t="s">
        <v>3245</v>
      </c>
      <c r="C201" s="196"/>
      <c r="D201" s="196">
        <v>2019</v>
      </c>
      <c r="E201" s="465" t="s">
        <v>3246</v>
      </c>
      <c r="F201" s="503">
        <v>19141</v>
      </c>
      <c r="G201" s="465">
        <v>565</v>
      </c>
      <c r="H201" s="504">
        <v>10814683</v>
      </c>
      <c r="I201" s="465">
        <v>565</v>
      </c>
      <c r="J201" s="468">
        <v>10814683</v>
      </c>
    </row>
    <row r="202" spans="1:10" ht="26.25">
      <c r="A202" s="626">
        <v>198</v>
      </c>
      <c r="B202" s="502" t="s">
        <v>3247</v>
      </c>
      <c r="C202" s="196"/>
      <c r="D202" s="196">
        <v>2019</v>
      </c>
      <c r="E202" s="465" t="s">
        <v>3246</v>
      </c>
      <c r="F202" s="503">
        <v>27275.7</v>
      </c>
      <c r="G202" s="465">
        <v>197</v>
      </c>
      <c r="H202" s="504">
        <v>5373317</v>
      </c>
      <c r="I202" s="465">
        <v>197</v>
      </c>
      <c r="J202" s="468">
        <v>5373317</v>
      </c>
    </row>
    <row r="203" spans="1:10" ht="26.25">
      <c r="A203" s="626">
        <v>199</v>
      </c>
      <c r="B203" s="502" t="s">
        <v>3248</v>
      </c>
      <c r="C203" s="196"/>
      <c r="D203" s="196">
        <v>2019</v>
      </c>
      <c r="E203" s="465" t="s">
        <v>3246</v>
      </c>
      <c r="F203" s="503">
        <v>9615.9</v>
      </c>
      <c r="G203" s="465">
        <v>44</v>
      </c>
      <c r="H203" s="504">
        <v>423100</v>
      </c>
      <c r="I203" s="465">
        <v>44</v>
      </c>
      <c r="J203" s="468">
        <v>423100</v>
      </c>
    </row>
    <row r="204" spans="1:10" ht="26.25">
      <c r="A204" s="626">
        <v>200</v>
      </c>
      <c r="B204" s="502" t="s">
        <v>3249</v>
      </c>
      <c r="C204" s="196"/>
      <c r="D204" s="196">
        <v>2019</v>
      </c>
      <c r="E204" s="465" t="s">
        <v>3246</v>
      </c>
      <c r="F204" s="503">
        <v>3156</v>
      </c>
      <c r="G204" s="465">
        <v>7570.3</v>
      </c>
      <c r="H204" s="504">
        <v>23892000</v>
      </c>
      <c r="I204" s="465">
        <v>7570.3</v>
      </c>
      <c r="J204" s="468">
        <v>23892000</v>
      </c>
    </row>
    <row r="205" spans="1:10">
      <c r="A205" s="626">
        <v>201</v>
      </c>
      <c r="B205" s="505" t="s">
        <v>3250</v>
      </c>
      <c r="C205" s="196"/>
      <c r="D205" s="196">
        <v>2019</v>
      </c>
      <c r="E205" s="465" t="s">
        <v>13</v>
      </c>
      <c r="F205" s="503">
        <v>70000</v>
      </c>
      <c r="G205" s="465">
        <v>7</v>
      </c>
      <c r="H205" s="504">
        <v>490000</v>
      </c>
      <c r="I205" s="465">
        <v>7</v>
      </c>
      <c r="J205" s="468">
        <v>490000</v>
      </c>
    </row>
    <row r="206" spans="1:10">
      <c r="A206" s="949">
        <v>202</v>
      </c>
      <c r="B206" s="505" t="s">
        <v>3251</v>
      </c>
      <c r="C206" s="474">
        <v>2020</v>
      </c>
      <c r="D206" s="474">
        <v>2022</v>
      </c>
      <c r="E206" s="506" t="s">
        <v>13</v>
      </c>
      <c r="F206" s="507">
        <v>86461</v>
      </c>
      <c r="G206" s="506">
        <v>8</v>
      </c>
      <c r="H206" s="508">
        <v>448000</v>
      </c>
      <c r="I206" s="506">
        <v>8</v>
      </c>
      <c r="J206" s="508">
        <v>448000</v>
      </c>
    </row>
    <row r="207" spans="1:10">
      <c r="A207" s="626">
        <v>202</v>
      </c>
      <c r="B207" s="505" t="s">
        <v>3251</v>
      </c>
      <c r="C207" s="474">
        <v>2020</v>
      </c>
      <c r="D207" s="474">
        <v>2022</v>
      </c>
      <c r="E207" s="506" t="s">
        <v>13</v>
      </c>
      <c r="F207" s="507">
        <v>86461</v>
      </c>
      <c r="G207" s="506">
        <v>18</v>
      </c>
      <c r="H207" s="508">
        <v>1800000</v>
      </c>
      <c r="I207" s="506">
        <v>18</v>
      </c>
      <c r="J207" s="508">
        <v>1800000</v>
      </c>
    </row>
    <row r="208" spans="1:10">
      <c r="A208" s="626">
        <v>203</v>
      </c>
      <c r="B208" s="509" t="s">
        <v>3239</v>
      </c>
      <c r="C208" s="474"/>
      <c r="D208" s="474">
        <v>2020</v>
      </c>
      <c r="E208" s="506" t="s">
        <v>13</v>
      </c>
      <c r="F208" s="507">
        <v>44500</v>
      </c>
      <c r="G208" s="506">
        <v>37</v>
      </c>
      <c r="H208" s="508">
        <v>1646500</v>
      </c>
      <c r="I208" s="506">
        <v>37</v>
      </c>
      <c r="J208" s="508">
        <v>1646500</v>
      </c>
    </row>
    <row r="209" spans="1:10">
      <c r="A209" s="626">
        <v>204</v>
      </c>
      <c r="B209" s="509" t="s">
        <v>3252</v>
      </c>
      <c r="C209" s="474"/>
      <c r="D209" s="474">
        <v>2020</v>
      </c>
      <c r="E209" s="506" t="s">
        <v>13</v>
      </c>
      <c r="F209" s="507">
        <v>98000</v>
      </c>
      <c r="G209" s="506">
        <v>1</v>
      </c>
      <c r="H209" s="508">
        <v>98000</v>
      </c>
      <c r="I209" s="506">
        <v>1</v>
      </c>
      <c r="J209" s="508">
        <v>98000</v>
      </c>
    </row>
    <row r="210" spans="1:10">
      <c r="A210" s="626">
        <v>205</v>
      </c>
      <c r="B210" s="509" t="s">
        <v>3253</v>
      </c>
      <c r="C210" s="474"/>
      <c r="D210" s="474">
        <v>2020</v>
      </c>
      <c r="E210" s="506" t="s">
        <v>13</v>
      </c>
      <c r="F210" s="507">
        <v>69400</v>
      </c>
      <c r="G210" s="506">
        <v>1</v>
      </c>
      <c r="H210" s="508">
        <v>69400</v>
      </c>
      <c r="I210" s="506">
        <v>1</v>
      </c>
      <c r="J210" s="508">
        <v>69400</v>
      </c>
    </row>
    <row r="211" spans="1:10">
      <c r="A211" s="626">
        <v>206</v>
      </c>
      <c r="B211" s="509" t="s">
        <v>3254</v>
      </c>
      <c r="C211" s="474">
        <v>2020</v>
      </c>
      <c r="D211" s="474">
        <v>2021</v>
      </c>
      <c r="E211" s="506" t="s">
        <v>3243</v>
      </c>
      <c r="F211" s="507">
        <v>13252</v>
      </c>
      <c r="G211" s="506">
        <v>350</v>
      </c>
      <c r="H211" s="508">
        <v>4638200</v>
      </c>
      <c r="I211" s="506">
        <v>350</v>
      </c>
      <c r="J211" s="508">
        <v>4638200</v>
      </c>
    </row>
    <row r="212" spans="1:10" ht="25.5">
      <c r="A212" s="626">
        <v>207</v>
      </c>
      <c r="B212" s="509" t="s">
        <v>3255</v>
      </c>
      <c r="C212" s="474"/>
      <c r="D212" s="474">
        <v>2020</v>
      </c>
      <c r="E212" s="506" t="s">
        <v>3243</v>
      </c>
      <c r="F212" s="507">
        <v>2502</v>
      </c>
      <c r="G212" s="506">
        <v>398</v>
      </c>
      <c r="H212" s="508">
        <v>995911</v>
      </c>
      <c r="I212" s="506">
        <v>398</v>
      </c>
      <c r="J212" s="508">
        <v>995911</v>
      </c>
    </row>
    <row r="213" spans="1:10" ht="25.5">
      <c r="A213" s="626">
        <v>208</v>
      </c>
      <c r="B213" s="509" t="s">
        <v>3256</v>
      </c>
      <c r="C213" s="474"/>
      <c r="D213" s="474">
        <v>2020</v>
      </c>
      <c r="E213" s="506" t="s">
        <v>3243</v>
      </c>
      <c r="F213" s="507">
        <v>10113</v>
      </c>
      <c r="G213" s="506">
        <v>527</v>
      </c>
      <c r="H213" s="508">
        <v>5330906</v>
      </c>
      <c r="I213" s="506">
        <v>527</v>
      </c>
      <c r="J213" s="508">
        <v>5330906</v>
      </c>
    </row>
    <row r="214" spans="1:10">
      <c r="A214" s="626">
        <v>209</v>
      </c>
      <c r="B214" s="509" t="s">
        <v>3257</v>
      </c>
      <c r="C214" s="474"/>
      <c r="D214" s="474">
        <v>2020</v>
      </c>
      <c r="E214" s="506" t="s">
        <v>120</v>
      </c>
      <c r="F214" s="507">
        <v>7640</v>
      </c>
      <c r="G214" s="506">
        <v>23321</v>
      </c>
      <c r="H214" s="508">
        <v>178173400</v>
      </c>
      <c r="I214" s="506">
        <v>23321</v>
      </c>
      <c r="J214" s="508">
        <v>178173400</v>
      </c>
    </row>
    <row r="215" spans="1:10">
      <c r="A215" s="626">
        <v>210</v>
      </c>
      <c r="B215" s="509" t="s">
        <v>3237</v>
      </c>
      <c r="C215" s="474"/>
      <c r="D215" s="474">
        <v>2020</v>
      </c>
      <c r="E215" s="506" t="s">
        <v>120</v>
      </c>
      <c r="F215" s="507">
        <v>7671.5</v>
      </c>
      <c r="G215" s="506">
        <v>6090</v>
      </c>
      <c r="H215" s="508">
        <v>46719900</v>
      </c>
      <c r="I215" s="506">
        <v>6090</v>
      </c>
      <c r="J215" s="508">
        <v>46719900</v>
      </c>
    </row>
    <row r="216" spans="1:10" ht="26.25">
      <c r="A216" s="626">
        <v>211</v>
      </c>
      <c r="B216" s="502" t="s">
        <v>3244</v>
      </c>
      <c r="C216" s="474"/>
      <c r="D216" s="474">
        <v>2020</v>
      </c>
      <c r="E216" s="506" t="s">
        <v>120</v>
      </c>
      <c r="F216" s="507">
        <v>2511.6</v>
      </c>
      <c r="G216" s="506">
        <v>20420</v>
      </c>
      <c r="H216" s="508">
        <v>51286900</v>
      </c>
      <c r="I216" s="506">
        <v>20420</v>
      </c>
      <c r="J216" s="508">
        <v>51286900</v>
      </c>
    </row>
    <row r="217" spans="1:10" ht="38.25">
      <c r="A217" s="626">
        <v>212</v>
      </c>
      <c r="B217" s="509" t="s">
        <v>3258</v>
      </c>
      <c r="C217" s="474"/>
      <c r="D217" s="474">
        <v>2020</v>
      </c>
      <c r="E217" s="506" t="s">
        <v>13</v>
      </c>
      <c r="F217" s="507">
        <v>56150000</v>
      </c>
      <c r="G217" s="506">
        <v>1</v>
      </c>
      <c r="H217" s="508">
        <v>56150000</v>
      </c>
      <c r="I217" s="506">
        <v>1</v>
      </c>
      <c r="J217" s="508">
        <v>56150000</v>
      </c>
    </row>
    <row r="218" spans="1:10" ht="38.25">
      <c r="A218" s="626">
        <v>213</v>
      </c>
      <c r="B218" s="510" t="s">
        <v>3259</v>
      </c>
      <c r="C218" s="474"/>
      <c r="D218" s="474">
        <v>2020</v>
      </c>
      <c r="E218" s="506" t="s">
        <v>13</v>
      </c>
      <c r="F218" s="507">
        <v>34600000</v>
      </c>
      <c r="G218" s="506">
        <v>1</v>
      </c>
      <c r="H218" s="508">
        <v>34600000</v>
      </c>
      <c r="I218" s="506">
        <v>1</v>
      </c>
      <c r="J218" s="508">
        <v>34600000</v>
      </c>
    </row>
    <row r="219" spans="1:10">
      <c r="A219" s="626">
        <v>214</v>
      </c>
      <c r="B219" s="510" t="s">
        <v>3260</v>
      </c>
      <c r="C219" s="474"/>
      <c r="D219" s="474">
        <v>2020</v>
      </c>
      <c r="E219" s="506" t="s">
        <v>13</v>
      </c>
      <c r="F219" s="507">
        <v>3860000</v>
      </c>
      <c r="G219" s="506">
        <v>1</v>
      </c>
      <c r="H219" s="508">
        <v>3860000</v>
      </c>
      <c r="I219" s="506">
        <v>1</v>
      </c>
      <c r="J219" s="508">
        <v>3860000</v>
      </c>
    </row>
    <row r="220" spans="1:10" ht="25.5">
      <c r="A220" s="626">
        <v>215</v>
      </c>
      <c r="B220" s="510" t="s">
        <v>3261</v>
      </c>
      <c r="C220" s="474"/>
      <c r="D220" s="474">
        <v>2020</v>
      </c>
      <c r="E220" s="506" t="s">
        <v>13</v>
      </c>
      <c r="F220" s="507">
        <v>797000</v>
      </c>
      <c r="G220" s="506">
        <v>1</v>
      </c>
      <c r="H220" s="508">
        <v>797000</v>
      </c>
      <c r="I220" s="506">
        <v>1</v>
      </c>
      <c r="J220" s="508">
        <v>797000</v>
      </c>
    </row>
    <row r="221" spans="1:10" ht="25.5">
      <c r="A221" s="626">
        <v>216</v>
      </c>
      <c r="B221" s="510" t="s">
        <v>3262</v>
      </c>
      <c r="C221" s="474"/>
      <c r="D221" s="474">
        <v>2020</v>
      </c>
      <c r="E221" s="506" t="s">
        <v>13</v>
      </c>
      <c r="F221" s="507">
        <v>850000</v>
      </c>
      <c r="G221" s="506">
        <v>1</v>
      </c>
      <c r="H221" s="508">
        <v>850000</v>
      </c>
      <c r="I221" s="506">
        <v>1</v>
      </c>
      <c r="J221" s="508">
        <v>850000</v>
      </c>
    </row>
    <row r="222" spans="1:10">
      <c r="A222" s="626">
        <v>217</v>
      </c>
      <c r="B222" s="510" t="s">
        <v>3263</v>
      </c>
      <c r="C222" s="474"/>
      <c r="D222" s="474">
        <v>2020</v>
      </c>
      <c r="E222" s="506" t="s">
        <v>13</v>
      </c>
      <c r="F222" s="507">
        <v>3800000</v>
      </c>
      <c r="G222" s="506">
        <v>1</v>
      </c>
      <c r="H222" s="508">
        <v>3800000</v>
      </c>
      <c r="I222" s="506">
        <v>1</v>
      </c>
      <c r="J222" s="508">
        <v>3800000</v>
      </c>
    </row>
    <row r="223" spans="1:10" ht="38.25">
      <c r="A223" s="626">
        <v>218</v>
      </c>
      <c r="B223" s="510" t="s">
        <v>3264</v>
      </c>
      <c r="C223" s="474"/>
      <c r="D223" s="474">
        <v>2020</v>
      </c>
      <c r="E223" s="506" t="s">
        <v>13</v>
      </c>
      <c r="F223" s="507">
        <v>12975000</v>
      </c>
      <c r="G223" s="506">
        <v>1</v>
      </c>
      <c r="H223" s="508">
        <v>12975000</v>
      </c>
      <c r="I223" s="506">
        <v>1</v>
      </c>
      <c r="J223" s="508">
        <v>12975000</v>
      </c>
    </row>
    <row r="224" spans="1:10" ht="38.25">
      <c r="A224" s="626">
        <v>219</v>
      </c>
      <c r="B224" s="510" t="s">
        <v>3265</v>
      </c>
      <c r="C224" s="474"/>
      <c r="D224" s="474">
        <v>2020</v>
      </c>
      <c r="E224" s="506" t="s">
        <v>13</v>
      </c>
      <c r="F224" s="507">
        <v>23610000</v>
      </c>
      <c r="G224" s="506">
        <v>1</v>
      </c>
      <c r="H224" s="508">
        <v>23610000</v>
      </c>
      <c r="I224" s="506">
        <v>1</v>
      </c>
      <c r="J224" s="508">
        <v>23610000</v>
      </c>
    </row>
    <row r="225" spans="1:10" ht="38.25">
      <c r="A225" s="626">
        <v>220</v>
      </c>
      <c r="B225" s="510" t="s">
        <v>3266</v>
      </c>
      <c r="C225" s="474"/>
      <c r="D225" s="474">
        <v>2020</v>
      </c>
      <c r="E225" s="506" t="s">
        <v>13</v>
      </c>
      <c r="F225" s="507">
        <v>17000000</v>
      </c>
      <c r="G225" s="506">
        <v>1</v>
      </c>
      <c r="H225" s="508">
        <v>17000000</v>
      </c>
      <c r="I225" s="506">
        <v>1</v>
      </c>
      <c r="J225" s="508">
        <v>17000000</v>
      </c>
    </row>
    <row r="226" spans="1:10" ht="25.5">
      <c r="A226" s="626">
        <v>221</v>
      </c>
      <c r="B226" s="510" t="s">
        <v>3267</v>
      </c>
      <c r="C226" s="474">
        <v>2021</v>
      </c>
      <c r="D226" s="474">
        <v>2022</v>
      </c>
      <c r="E226" s="506" t="s">
        <v>375</v>
      </c>
      <c r="F226" s="507">
        <v>109342260</v>
      </c>
      <c r="G226" s="506">
        <v>1.5</v>
      </c>
      <c r="H226" s="508">
        <v>230902191</v>
      </c>
      <c r="I226" s="506">
        <v>1.5</v>
      </c>
      <c r="J226" s="508">
        <v>230902191</v>
      </c>
    </row>
    <row r="227" spans="1:10" ht="25.5">
      <c r="A227" s="626">
        <v>222</v>
      </c>
      <c r="B227" s="510" t="s">
        <v>3244</v>
      </c>
      <c r="C227" s="474"/>
      <c r="D227" s="474">
        <v>2021</v>
      </c>
      <c r="E227" s="506" t="s">
        <v>120</v>
      </c>
      <c r="F227" s="507">
        <v>2220</v>
      </c>
      <c r="G227" s="506">
        <v>27500</v>
      </c>
      <c r="H227" s="511">
        <v>61058100</v>
      </c>
      <c r="I227" s="506">
        <v>27500</v>
      </c>
      <c r="J227" s="508">
        <v>61058100</v>
      </c>
    </row>
    <row r="228" spans="1:10" ht="25.5">
      <c r="A228" s="626">
        <v>223</v>
      </c>
      <c r="B228" s="510" t="s">
        <v>3268</v>
      </c>
      <c r="C228" s="474">
        <v>2021</v>
      </c>
      <c r="D228" s="474">
        <v>2022</v>
      </c>
      <c r="E228" s="506" t="s">
        <v>3269</v>
      </c>
      <c r="F228" s="507">
        <v>3377834</v>
      </c>
      <c r="G228" s="506">
        <v>22.454000000000001</v>
      </c>
      <c r="H228" s="508">
        <v>38689721</v>
      </c>
      <c r="I228" s="506">
        <v>22.454000000000001</v>
      </c>
      <c r="J228" s="508">
        <v>38689721</v>
      </c>
    </row>
    <row r="229" spans="1:10" ht="25.5">
      <c r="A229" s="626">
        <v>224</v>
      </c>
      <c r="B229" s="510" t="s">
        <v>3270</v>
      </c>
      <c r="C229" s="474"/>
      <c r="D229" s="474">
        <v>2021</v>
      </c>
      <c r="E229" s="506" t="s">
        <v>3243</v>
      </c>
      <c r="F229" s="507">
        <v>11365</v>
      </c>
      <c r="G229" s="506">
        <v>622.9</v>
      </c>
      <c r="H229" s="508">
        <v>7079441</v>
      </c>
      <c r="I229" s="506">
        <v>622.9</v>
      </c>
      <c r="J229" s="508">
        <v>7079441</v>
      </c>
    </row>
    <row r="230" spans="1:10" ht="25.5">
      <c r="A230" s="626">
        <v>225</v>
      </c>
      <c r="B230" s="510" t="s">
        <v>3271</v>
      </c>
      <c r="C230" s="474"/>
      <c r="D230" s="474">
        <v>2021</v>
      </c>
      <c r="E230" s="506" t="s">
        <v>120</v>
      </c>
      <c r="F230" s="512">
        <v>26315</v>
      </c>
      <c r="G230" s="513">
        <v>641</v>
      </c>
      <c r="H230" s="511">
        <v>16867965</v>
      </c>
      <c r="I230" s="513">
        <v>641</v>
      </c>
      <c r="J230" s="511">
        <v>16867965</v>
      </c>
    </row>
    <row r="231" spans="1:10">
      <c r="A231" s="626">
        <v>226</v>
      </c>
      <c r="B231" s="510" t="s">
        <v>3272</v>
      </c>
      <c r="C231" s="474"/>
      <c r="D231" s="474">
        <v>2021</v>
      </c>
      <c r="E231" s="506" t="s">
        <v>13</v>
      </c>
      <c r="F231" s="512">
        <v>63000</v>
      </c>
      <c r="G231" s="513">
        <v>12</v>
      </c>
      <c r="H231" s="511">
        <v>756000</v>
      </c>
      <c r="I231" s="513">
        <v>12</v>
      </c>
      <c r="J231" s="511">
        <v>756000</v>
      </c>
    </row>
    <row r="232" spans="1:10" ht="25.5">
      <c r="A232" s="626">
        <v>227</v>
      </c>
      <c r="B232" s="510" t="s">
        <v>3273</v>
      </c>
      <c r="C232" s="474"/>
      <c r="D232" s="474">
        <v>2021</v>
      </c>
      <c r="E232" s="506" t="s">
        <v>13</v>
      </c>
      <c r="F232" s="507">
        <v>120000</v>
      </c>
      <c r="G232" s="506">
        <v>10</v>
      </c>
      <c r="H232" s="508">
        <v>1200000</v>
      </c>
      <c r="I232" s="506">
        <v>10</v>
      </c>
      <c r="J232" s="508">
        <v>1200000</v>
      </c>
    </row>
    <row r="233" spans="1:10" ht="25.5">
      <c r="A233" s="626">
        <v>228</v>
      </c>
      <c r="B233" s="510" t="s">
        <v>3274</v>
      </c>
      <c r="C233" s="474"/>
      <c r="D233" s="474">
        <v>2021</v>
      </c>
      <c r="E233" s="506" t="s">
        <v>13</v>
      </c>
      <c r="F233" s="507">
        <v>79980</v>
      </c>
      <c r="G233" s="506">
        <v>20</v>
      </c>
      <c r="H233" s="508">
        <v>1599600</v>
      </c>
      <c r="I233" s="506">
        <v>20</v>
      </c>
      <c r="J233" s="508">
        <v>1599600</v>
      </c>
    </row>
    <row r="234" spans="1:10">
      <c r="A234" s="626">
        <v>229</v>
      </c>
      <c r="B234" s="510" t="s">
        <v>3275</v>
      </c>
      <c r="C234" s="474"/>
      <c r="D234" s="474">
        <v>2021</v>
      </c>
      <c r="E234" s="506" t="s">
        <v>13</v>
      </c>
      <c r="F234" s="507">
        <v>184920</v>
      </c>
      <c r="G234" s="506">
        <v>10</v>
      </c>
      <c r="H234" s="508">
        <v>1849200</v>
      </c>
      <c r="I234" s="506">
        <v>10</v>
      </c>
      <c r="J234" s="508">
        <v>1849200</v>
      </c>
    </row>
    <row r="235" spans="1:10">
      <c r="A235" s="626">
        <v>230</v>
      </c>
      <c r="B235" s="510" t="s">
        <v>3276</v>
      </c>
      <c r="C235" s="474"/>
      <c r="D235" s="474">
        <v>2021</v>
      </c>
      <c r="E235" s="506" t="s">
        <v>13</v>
      </c>
      <c r="F235" s="507">
        <v>56900</v>
      </c>
      <c r="G235" s="506">
        <v>30</v>
      </c>
      <c r="H235" s="508">
        <v>1707000</v>
      </c>
      <c r="I235" s="506">
        <v>30</v>
      </c>
      <c r="J235" s="508">
        <v>1707000</v>
      </c>
    </row>
    <row r="236" spans="1:10" ht="63.75">
      <c r="A236" s="626">
        <v>231</v>
      </c>
      <c r="B236" s="510" t="s">
        <v>3277</v>
      </c>
      <c r="C236" s="474"/>
      <c r="D236" s="514">
        <v>2021</v>
      </c>
      <c r="E236" s="515" t="s">
        <v>13</v>
      </c>
      <c r="F236" s="516">
        <v>299580</v>
      </c>
      <c r="G236" s="515">
        <v>4</v>
      </c>
      <c r="H236" s="517">
        <v>1198320</v>
      </c>
      <c r="I236" s="515">
        <v>4</v>
      </c>
      <c r="J236" s="517">
        <v>1198320</v>
      </c>
    </row>
    <row r="237" spans="1:10">
      <c r="A237" s="626">
        <v>232</v>
      </c>
      <c r="B237" s="510" t="s">
        <v>587</v>
      </c>
      <c r="C237" s="474"/>
      <c r="D237" s="474">
        <v>2021</v>
      </c>
      <c r="E237" s="506" t="s">
        <v>13</v>
      </c>
      <c r="F237" s="507">
        <v>50000</v>
      </c>
      <c r="G237" s="506">
        <v>5</v>
      </c>
      <c r="H237" s="518">
        <v>250000</v>
      </c>
      <c r="I237" s="506">
        <v>5</v>
      </c>
      <c r="J237" s="518">
        <v>250000</v>
      </c>
    </row>
    <row r="238" spans="1:10">
      <c r="A238" s="626">
        <v>233</v>
      </c>
      <c r="B238" s="510" t="s">
        <v>215</v>
      </c>
      <c r="C238" s="474"/>
      <c r="D238" s="474">
        <v>2021</v>
      </c>
      <c r="E238" s="506" t="s">
        <v>13</v>
      </c>
      <c r="F238" s="507">
        <v>85000</v>
      </c>
      <c r="G238" s="506">
        <v>3</v>
      </c>
      <c r="H238" s="518">
        <v>255000</v>
      </c>
      <c r="I238" s="506">
        <v>3</v>
      </c>
      <c r="J238" s="518">
        <v>255000</v>
      </c>
    </row>
    <row r="239" spans="1:10" ht="25.5">
      <c r="A239" s="626">
        <v>234</v>
      </c>
      <c r="B239" s="510" t="s">
        <v>3278</v>
      </c>
      <c r="C239" s="474"/>
      <c r="D239" s="474">
        <v>2021</v>
      </c>
      <c r="E239" s="506" t="s">
        <v>13</v>
      </c>
      <c r="F239" s="507">
        <v>60000</v>
      </c>
      <c r="G239" s="506">
        <v>8</v>
      </c>
      <c r="H239" s="518">
        <v>480000</v>
      </c>
      <c r="I239" s="506">
        <v>8</v>
      </c>
      <c r="J239" s="518">
        <v>480000</v>
      </c>
    </row>
    <row r="240" spans="1:10" ht="38.25">
      <c r="A240" s="626">
        <v>235</v>
      </c>
      <c r="B240" s="510" t="s">
        <v>3279</v>
      </c>
      <c r="C240" s="474"/>
      <c r="D240" s="474">
        <v>2021</v>
      </c>
      <c r="E240" s="506" t="s">
        <v>13</v>
      </c>
      <c r="F240" s="507">
        <v>215000</v>
      </c>
      <c r="G240" s="506">
        <v>1</v>
      </c>
      <c r="H240" s="518">
        <v>215000</v>
      </c>
      <c r="I240" s="506">
        <v>1</v>
      </c>
      <c r="J240" s="518">
        <v>215000</v>
      </c>
    </row>
    <row r="241" spans="1:10" ht="25.5">
      <c r="A241" s="626">
        <v>236</v>
      </c>
      <c r="B241" s="510" t="s">
        <v>3280</v>
      </c>
      <c r="C241" s="474"/>
      <c r="D241" s="474">
        <v>2021</v>
      </c>
      <c r="E241" s="506" t="s">
        <v>13</v>
      </c>
      <c r="F241" s="507">
        <v>3900000</v>
      </c>
      <c r="G241" s="506">
        <v>1</v>
      </c>
      <c r="H241" s="518">
        <v>3900000</v>
      </c>
      <c r="I241" s="506">
        <v>1</v>
      </c>
      <c r="J241" s="518">
        <v>3900000</v>
      </c>
    </row>
    <row r="242" spans="1:10" ht="38.25">
      <c r="A242" s="626">
        <v>237</v>
      </c>
      <c r="B242" s="510" t="s">
        <v>3281</v>
      </c>
      <c r="C242" s="474"/>
      <c r="D242" s="474">
        <v>2021</v>
      </c>
      <c r="E242" s="506" t="s">
        <v>13</v>
      </c>
      <c r="F242" s="507">
        <v>94638</v>
      </c>
      <c r="G242" s="506">
        <v>16</v>
      </c>
      <c r="H242" s="518">
        <v>1514200</v>
      </c>
      <c r="I242" s="506">
        <v>16</v>
      </c>
      <c r="J242" s="518">
        <v>1514200</v>
      </c>
    </row>
    <row r="243" spans="1:10" ht="25.5">
      <c r="A243" s="626">
        <v>238</v>
      </c>
      <c r="B243" s="510" t="s">
        <v>3282</v>
      </c>
      <c r="C243" s="474"/>
      <c r="D243" s="474">
        <v>2021</v>
      </c>
      <c r="E243" s="506" t="s">
        <v>120</v>
      </c>
      <c r="F243" s="507">
        <v>5441</v>
      </c>
      <c r="G243" s="506">
        <v>6201</v>
      </c>
      <c r="H243" s="511">
        <v>33741042</v>
      </c>
      <c r="I243" s="506">
        <v>6201</v>
      </c>
      <c r="J243" s="508">
        <v>33741042</v>
      </c>
    </row>
    <row r="244" spans="1:10">
      <c r="A244" s="626">
        <v>239</v>
      </c>
      <c r="B244" s="510" t="s">
        <v>3283</v>
      </c>
      <c r="C244" s="474"/>
      <c r="D244" s="474">
        <v>2021</v>
      </c>
      <c r="E244" s="506" t="s">
        <v>13</v>
      </c>
      <c r="F244" s="507">
        <v>83200</v>
      </c>
      <c r="G244" s="506">
        <v>1</v>
      </c>
      <c r="H244" s="519">
        <v>83200</v>
      </c>
      <c r="I244" s="506">
        <v>1</v>
      </c>
      <c r="J244" s="508">
        <v>83200</v>
      </c>
    </row>
    <row r="245" spans="1:10">
      <c r="A245" s="626">
        <v>240</v>
      </c>
      <c r="B245" s="510" t="s">
        <v>3284</v>
      </c>
      <c r="C245" s="474"/>
      <c r="D245" s="474">
        <v>2021</v>
      </c>
      <c r="E245" s="506" t="s">
        <v>13</v>
      </c>
      <c r="F245" s="507">
        <v>37500</v>
      </c>
      <c r="G245" s="506">
        <v>4</v>
      </c>
      <c r="H245" s="519">
        <v>150000</v>
      </c>
      <c r="I245" s="506">
        <v>4</v>
      </c>
      <c r="J245" s="508">
        <v>150000</v>
      </c>
    </row>
    <row r="246" spans="1:10">
      <c r="A246" s="626">
        <v>241</v>
      </c>
      <c r="B246" s="510" t="s">
        <v>3285</v>
      </c>
      <c r="C246" s="474"/>
      <c r="D246" s="474">
        <v>2021</v>
      </c>
      <c r="E246" s="506" t="s">
        <v>13</v>
      </c>
      <c r="F246" s="507">
        <v>75500</v>
      </c>
      <c r="G246" s="506">
        <v>1</v>
      </c>
      <c r="H246" s="519">
        <v>75500</v>
      </c>
      <c r="I246" s="506">
        <v>1</v>
      </c>
      <c r="J246" s="508">
        <v>75500</v>
      </c>
    </row>
    <row r="247" spans="1:10" ht="38.25">
      <c r="A247" s="626">
        <v>242</v>
      </c>
      <c r="B247" s="510" t="s">
        <v>3286</v>
      </c>
      <c r="C247" s="474">
        <v>2021</v>
      </c>
      <c r="D247" s="474">
        <v>2022</v>
      </c>
      <c r="E247" s="506" t="s">
        <v>3243</v>
      </c>
      <c r="F247" s="520">
        <v>5070</v>
      </c>
      <c r="G247" s="506">
        <v>39274</v>
      </c>
      <c r="H247" s="519">
        <v>199110760</v>
      </c>
      <c r="I247" s="506">
        <v>39274</v>
      </c>
      <c r="J247" s="504">
        <v>199110760</v>
      </c>
    </row>
    <row r="248" spans="1:10">
      <c r="A248" s="626">
        <v>243</v>
      </c>
      <c r="B248" s="510" t="s">
        <v>3257</v>
      </c>
      <c r="C248" s="474"/>
      <c r="D248" s="474">
        <v>2022</v>
      </c>
      <c r="E248" s="506" t="s">
        <v>120</v>
      </c>
      <c r="F248" s="520">
        <v>7964</v>
      </c>
      <c r="G248" s="506">
        <v>48367</v>
      </c>
      <c r="H248" s="519">
        <v>385190082</v>
      </c>
      <c r="I248" s="506">
        <v>48367</v>
      </c>
      <c r="J248" s="504">
        <v>385190082</v>
      </c>
    </row>
    <row r="249" spans="1:10">
      <c r="A249" s="626">
        <v>244</v>
      </c>
      <c r="B249" s="510" t="s">
        <v>3287</v>
      </c>
      <c r="C249" s="474"/>
      <c r="D249" s="474">
        <v>2022</v>
      </c>
      <c r="E249" s="506" t="s">
        <v>3243</v>
      </c>
      <c r="F249" s="520">
        <v>26150</v>
      </c>
      <c r="G249" s="506">
        <v>2330</v>
      </c>
      <c r="H249" s="519">
        <v>60931200</v>
      </c>
      <c r="I249" s="506">
        <v>2330</v>
      </c>
      <c r="J249" s="468">
        <v>60931200</v>
      </c>
    </row>
    <row r="250" spans="1:10">
      <c r="A250" s="626">
        <v>245</v>
      </c>
      <c r="B250" s="510" t="s">
        <v>3237</v>
      </c>
      <c r="C250" s="474"/>
      <c r="D250" s="474">
        <v>2022</v>
      </c>
      <c r="E250" s="506" t="s">
        <v>120</v>
      </c>
      <c r="F250" s="520">
        <v>6075</v>
      </c>
      <c r="G250" s="506">
        <v>10414</v>
      </c>
      <c r="H250" s="519">
        <v>63267268</v>
      </c>
      <c r="I250" s="506">
        <v>10414</v>
      </c>
      <c r="J250" s="504">
        <v>63267268</v>
      </c>
    </row>
    <row r="251" spans="1:10" ht="25.5">
      <c r="A251" s="626">
        <v>246</v>
      </c>
      <c r="B251" s="510" t="s">
        <v>3396</v>
      </c>
      <c r="C251" s="474"/>
      <c r="D251" s="474">
        <v>2022</v>
      </c>
      <c r="E251" s="506" t="s">
        <v>120</v>
      </c>
      <c r="F251" s="520">
        <v>2151.8000000000002</v>
      </c>
      <c r="G251" s="506">
        <v>24780</v>
      </c>
      <c r="H251" s="519">
        <v>53321700</v>
      </c>
      <c r="I251" s="506">
        <v>24780</v>
      </c>
      <c r="J251" s="519">
        <v>53321700</v>
      </c>
    </row>
    <row r="252" spans="1:10">
      <c r="A252" s="626">
        <v>247</v>
      </c>
      <c r="B252" s="510" t="s">
        <v>3288</v>
      </c>
      <c r="C252" s="474"/>
      <c r="D252" s="474">
        <v>2022</v>
      </c>
      <c r="E252" s="506" t="s">
        <v>3289</v>
      </c>
      <c r="F252" s="520">
        <v>30537198</v>
      </c>
      <c r="G252" s="506">
        <v>4</v>
      </c>
      <c r="H252" s="519">
        <v>122148792</v>
      </c>
      <c r="I252" s="506">
        <v>4</v>
      </c>
      <c r="J252" s="468">
        <v>122148792</v>
      </c>
    </row>
    <row r="253" spans="1:10">
      <c r="A253" s="626">
        <v>248</v>
      </c>
      <c r="B253" s="510" t="s">
        <v>3290</v>
      </c>
      <c r="C253" s="474"/>
      <c r="D253" s="474">
        <v>2022</v>
      </c>
      <c r="E253" s="506" t="s">
        <v>13</v>
      </c>
      <c r="F253" s="520">
        <v>108000</v>
      </c>
      <c r="G253" s="506">
        <v>20</v>
      </c>
      <c r="H253" s="519">
        <v>2160000</v>
      </c>
      <c r="I253" s="506">
        <v>20</v>
      </c>
      <c r="J253" s="504">
        <v>2160000</v>
      </c>
    </row>
    <row r="254" spans="1:10">
      <c r="A254" s="626">
        <v>249</v>
      </c>
      <c r="B254" s="510" t="s">
        <v>3291</v>
      </c>
      <c r="C254" s="474"/>
      <c r="D254" s="474">
        <v>2022</v>
      </c>
      <c r="E254" s="506" t="s">
        <v>13</v>
      </c>
      <c r="F254" s="520">
        <v>98207</v>
      </c>
      <c r="G254" s="506">
        <v>320</v>
      </c>
      <c r="H254" s="519">
        <v>31426240</v>
      </c>
      <c r="I254" s="506">
        <v>320</v>
      </c>
      <c r="J254" s="504">
        <v>31426240</v>
      </c>
    </row>
    <row r="255" spans="1:10">
      <c r="A255" s="626">
        <v>250</v>
      </c>
      <c r="B255" s="510" t="s">
        <v>3292</v>
      </c>
      <c r="C255" s="474"/>
      <c r="D255" s="474">
        <v>2022</v>
      </c>
      <c r="E255" s="506" t="s">
        <v>13</v>
      </c>
      <c r="F255" s="520">
        <v>46000</v>
      </c>
      <c r="G255" s="506">
        <v>53</v>
      </c>
      <c r="H255" s="519">
        <v>2438000</v>
      </c>
      <c r="I255" s="506">
        <v>53</v>
      </c>
      <c r="J255" s="504">
        <v>2438000</v>
      </c>
    </row>
    <row r="256" spans="1:10" ht="25.5">
      <c r="A256" s="626">
        <v>251</v>
      </c>
      <c r="B256" s="510" t="s">
        <v>3293</v>
      </c>
      <c r="C256" s="474"/>
      <c r="D256" s="474">
        <v>2022</v>
      </c>
      <c r="E256" s="506" t="s">
        <v>13</v>
      </c>
      <c r="F256" s="520">
        <v>2804569</v>
      </c>
      <c r="G256" s="506">
        <v>15</v>
      </c>
      <c r="H256" s="519">
        <v>42068538</v>
      </c>
      <c r="I256" s="506">
        <v>15</v>
      </c>
      <c r="J256" s="504">
        <v>42068538</v>
      </c>
    </row>
    <row r="257" spans="1:10">
      <c r="A257" s="626">
        <v>252</v>
      </c>
      <c r="B257" s="510" t="s">
        <v>3294</v>
      </c>
      <c r="C257" s="474"/>
      <c r="D257" s="474">
        <v>2022</v>
      </c>
      <c r="E257" s="506" t="s">
        <v>1485</v>
      </c>
      <c r="F257" s="520">
        <v>261000</v>
      </c>
      <c r="G257" s="506">
        <v>1</v>
      </c>
      <c r="H257" s="519">
        <v>261000</v>
      </c>
      <c r="I257" s="506">
        <v>1</v>
      </c>
      <c r="J257" s="504">
        <v>261000</v>
      </c>
    </row>
    <row r="258" spans="1:10">
      <c r="A258" s="626">
        <v>253</v>
      </c>
      <c r="B258" s="510" t="s">
        <v>1010</v>
      </c>
      <c r="C258" s="474"/>
      <c r="D258" s="474">
        <v>2022</v>
      </c>
      <c r="E258" s="506" t="s">
        <v>13</v>
      </c>
      <c r="F258" s="520">
        <v>30353</v>
      </c>
      <c r="G258" s="506">
        <v>1</v>
      </c>
      <c r="H258" s="519">
        <v>30353</v>
      </c>
      <c r="I258" s="506">
        <v>1</v>
      </c>
      <c r="J258" s="504">
        <v>30353</v>
      </c>
    </row>
    <row r="259" spans="1:10">
      <c r="A259" s="626">
        <v>254</v>
      </c>
      <c r="B259" s="510" t="s">
        <v>3295</v>
      </c>
      <c r="C259" s="474"/>
      <c r="D259" s="474">
        <v>2022</v>
      </c>
      <c r="E259" s="506" t="s">
        <v>13</v>
      </c>
      <c r="F259" s="520">
        <v>45000</v>
      </c>
      <c r="G259" s="506">
        <v>1</v>
      </c>
      <c r="H259" s="519">
        <v>45000</v>
      </c>
      <c r="I259" s="506">
        <v>1</v>
      </c>
      <c r="J259" s="504">
        <v>45000</v>
      </c>
    </row>
    <row r="260" spans="1:10">
      <c r="A260" s="626">
        <v>255</v>
      </c>
      <c r="B260" s="510" t="s">
        <v>3296</v>
      </c>
      <c r="C260" s="474"/>
      <c r="D260" s="474">
        <v>2022</v>
      </c>
      <c r="E260" s="506" t="s">
        <v>13</v>
      </c>
      <c r="F260" s="520">
        <v>97500</v>
      </c>
      <c r="G260" s="506">
        <v>1</v>
      </c>
      <c r="H260" s="519">
        <v>97500</v>
      </c>
      <c r="I260" s="506">
        <v>1</v>
      </c>
      <c r="J260" s="504">
        <v>97500</v>
      </c>
    </row>
    <row r="261" spans="1:10">
      <c r="A261" s="626">
        <v>256</v>
      </c>
      <c r="B261" s="510" t="s">
        <v>3297</v>
      </c>
      <c r="C261" s="474"/>
      <c r="D261" s="474">
        <v>2022</v>
      </c>
      <c r="E261" s="506" t="s">
        <v>13</v>
      </c>
      <c r="F261" s="520">
        <v>195000</v>
      </c>
      <c r="G261" s="506">
        <v>1</v>
      </c>
      <c r="H261" s="519">
        <v>195000</v>
      </c>
      <c r="I261" s="506">
        <v>1</v>
      </c>
      <c r="J261" s="504">
        <v>195000</v>
      </c>
    </row>
    <row r="262" spans="1:10">
      <c r="A262" s="626">
        <v>257</v>
      </c>
      <c r="B262" s="510" t="s">
        <v>3298</v>
      </c>
      <c r="C262" s="474"/>
      <c r="D262" s="474">
        <v>2022</v>
      </c>
      <c r="E262" s="506" t="s">
        <v>13</v>
      </c>
      <c r="F262" s="520">
        <v>213435</v>
      </c>
      <c r="G262" s="506">
        <v>2</v>
      </c>
      <c r="H262" s="519">
        <v>426870</v>
      </c>
      <c r="I262" s="506">
        <v>2</v>
      </c>
      <c r="J262" s="504">
        <v>426870</v>
      </c>
    </row>
    <row r="263" spans="1:10">
      <c r="A263" s="626">
        <v>258</v>
      </c>
      <c r="B263" s="510" t="s">
        <v>3299</v>
      </c>
      <c r="C263" s="474"/>
      <c r="D263" s="474">
        <v>2022</v>
      </c>
      <c r="E263" s="506" t="s">
        <v>13</v>
      </c>
      <c r="F263" s="520">
        <v>72400</v>
      </c>
      <c r="G263" s="506">
        <v>1</v>
      </c>
      <c r="H263" s="519">
        <v>72400</v>
      </c>
      <c r="I263" s="506">
        <v>1</v>
      </c>
      <c r="J263" s="504">
        <v>72400</v>
      </c>
    </row>
    <row r="264" spans="1:10">
      <c r="A264" s="626">
        <v>259</v>
      </c>
      <c r="B264" s="510" t="s">
        <v>3211</v>
      </c>
      <c r="C264" s="474"/>
      <c r="D264" s="474">
        <v>2022</v>
      </c>
      <c r="E264" s="506" t="s">
        <v>13</v>
      </c>
      <c r="F264" s="520">
        <v>430000</v>
      </c>
      <c r="G264" s="506">
        <v>1</v>
      </c>
      <c r="H264" s="519">
        <v>430000</v>
      </c>
      <c r="I264" s="506">
        <v>1</v>
      </c>
      <c r="J264" s="504">
        <v>430000</v>
      </c>
    </row>
    <row r="265" spans="1:10">
      <c r="A265" s="277"/>
      <c r="B265" s="510"/>
      <c r="C265" s="474"/>
      <c r="D265" s="474"/>
      <c r="E265" s="506"/>
      <c r="F265" s="507"/>
      <c r="G265" s="521">
        <f>SUM(G5:G264)</f>
        <v>695614.82400000002</v>
      </c>
      <c r="H265" s="522">
        <f>SUM(H5:H264)</f>
        <v>3195538244</v>
      </c>
      <c r="I265" s="521">
        <f t="shared" ref="I265:J265" si="19">SUM(I5:I264)</f>
        <v>695614.82400000002</v>
      </c>
      <c r="J265" s="522">
        <f t="shared" si="19"/>
        <v>3195538244</v>
      </c>
    </row>
    <row r="266" spans="1:10">
      <c r="A266" s="626"/>
      <c r="B266" s="523"/>
      <c r="C266" s="524"/>
      <c r="D266" s="525" t="s">
        <v>3300</v>
      </c>
      <c r="E266" s="524"/>
      <c r="F266" s="526"/>
      <c r="G266" s="524"/>
      <c r="H266" s="527"/>
      <c r="I266" s="528"/>
      <c r="J266" s="529"/>
    </row>
    <row r="267" spans="1:10">
      <c r="A267" s="626">
        <v>260</v>
      </c>
      <c r="B267" s="530" t="s">
        <v>587</v>
      </c>
      <c r="C267" s="531"/>
      <c r="D267" s="531">
        <v>2010</v>
      </c>
      <c r="E267" s="532" t="s">
        <v>13</v>
      </c>
      <c r="F267" s="533">
        <v>26650</v>
      </c>
      <c r="G267" s="531">
        <v>47</v>
      </c>
      <c r="H267" s="533">
        <v>1252550</v>
      </c>
      <c r="I267" s="531">
        <v>47</v>
      </c>
      <c r="J267" s="533">
        <v>1252550</v>
      </c>
    </row>
    <row r="268" spans="1:10">
      <c r="A268" s="626">
        <v>261</v>
      </c>
      <c r="B268" s="534" t="s">
        <v>1006</v>
      </c>
      <c r="C268" s="535"/>
      <c r="D268" s="535">
        <v>2010</v>
      </c>
      <c r="E268" s="536" t="s">
        <v>13</v>
      </c>
      <c r="F268" s="537">
        <v>13000</v>
      </c>
      <c r="G268" s="535">
        <v>84</v>
      </c>
      <c r="H268" s="537">
        <f>F268*G268</f>
        <v>1092000</v>
      </c>
      <c r="I268" s="535">
        <v>84</v>
      </c>
      <c r="J268" s="537">
        <f>I268*F268</f>
        <v>1092000</v>
      </c>
    </row>
    <row r="269" spans="1:10">
      <c r="A269" s="626">
        <v>262</v>
      </c>
      <c r="B269" s="534" t="s">
        <v>3301</v>
      </c>
      <c r="C269" s="535"/>
      <c r="D269" s="535">
        <v>2010</v>
      </c>
      <c r="E269" s="536" t="s">
        <v>13</v>
      </c>
      <c r="F269" s="537">
        <v>6296</v>
      </c>
      <c r="G269" s="535">
        <v>6</v>
      </c>
      <c r="H269" s="538">
        <v>37778</v>
      </c>
      <c r="I269" s="535">
        <v>6</v>
      </c>
      <c r="J269" s="538">
        <f>H269</f>
        <v>37778</v>
      </c>
    </row>
    <row r="270" spans="1:10">
      <c r="A270" s="626">
        <v>263</v>
      </c>
      <c r="B270" s="539" t="s">
        <v>3302</v>
      </c>
      <c r="C270" s="540"/>
      <c r="D270" s="540">
        <v>2015</v>
      </c>
      <c r="E270" s="541" t="s">
        <v>13</v>
      </c>
      <c r="F270" s="537">
        <v>201500</v>
      </c>
      <c r="G270" s="540">
        <v>1</v>
      </c>
      <c r="H270" s="537">
        <v>201500</v>
      </c>
      <c r="I270" s="540">
        <v>1</v>
      </c>
      <c r="J270" s="537">
        <v>201500</v>
      </c>
    </row>
    <row r="271" spans="1:10">
      <c r="A271" s="626">
        <v>264</v>
      </c>
      <c r="B271" s="542" t="s">
        <v>3303</v>
      </c>
      <c r="C271" s="540"/>
      <c r="D271" s="540">
        <v>2013</v>
      </c>
      <c r="E271" s="541" t="s">
        <v>13</v>
      </c>
      <c r="F271" s="537">
        <v>65000</v>
      </c>
      <c r="G271" s="540">
        <v>1</v>
      </c>
      <c r="H271" s="537">
        <v>65000</v>
      </c>
      <c r="I271" s="540">
        <v>1</v>
      </c>
      <c r="J271" s="537">
        <v>65000</v>
      </c>
    </row>
    <row r="272" spans="1:10">
      <c r="A272" s="626">
        <v>265</v>
      </c>
      <c r="B272" s="534" t="s">
        <v>343</v>
      </c>
      <c r="C272" s="535"/>
      <c r="D272" s="535">
        <v>2014</v>
      </c>
      <c r="E272" s="536" t="s">
        <v>337</v>
      </c>
      <c r="F272" s="503">
        <v>3575</v>
      </c>
      <c r="G272" s="535">
        <v>60</v>
      </c>
      <c r="H272" s="503">
        <v>214500</v>
      </c>
      <c r="I272" s="535">
        <v>60</v>
      </c>
      <c r="J272" s="503">
        <v>214500</v>
      </c>
    </row>
    <row r="273" spans="1:10">
      <c r="A273" s="626">
        <v>266</v>
      </c>
      <c r="B273" s="543" t="s">
        <v>1078</v>
      </c>
      <c r="C273" s="503"/>
      <c r="D273" s="503">
        <v>2015</v>
      </c>
      <c r="E273" s="536" t="s">
        <v>13</v>
      </c>
      <c r="F273" s="503">
        <v>195</v>
      </c>
      <c r="G273" s="503">
        <v>40</v>
      </c>
      <c r="H273" s="503">
        <v>7800</v>
      </c>
      <c r="I273" s="503">
        <v>40</v>
      </c>
      <c r="J273" s="503">
        <v>7800</v>
      </c>
    </row>
    <row r="274" spans="1:10">
      <c r="A274" s="626">
        <v>267</v>
      </c>
      <c r="B274" s="543" t="s">
        <v>683</v>
      </c>
      <c r="C274" s="503"/>
      <c r="D274" s="503">
        <v>2015</v>
      </c>
      <c r="E274" s="536" t="s">
        <v>13</v>
      </c>
      <c r="F274" s="503">
        <v>195</v>
      </c>
      <c r="G274" s="503">
        <v>200</v>
      </c>
      <c r="H274" s="503">
        <v>39000</v>
      </c>
      <c r="I274" s="503">
        <v>200</v>
      </c>
      <c r="J274" s="503">
        <v>39000</v>
      </c>
    </row>
    <row r="275" spans="1:10">
      <c r="A275" s="626">
        <v>268</v>
      </c>
      <c r="B275" s="543" t="s">
        <v>1567</v>
      </c>
      <c r="C275" s="503"/>
      <c r="D275" s="503">
        <v>2015</v>
      </c>
      <c r="E275" s="544" t="s">
        <v>13</v>
      </c>
      <c r="F275" s="503">
        <v>260</v>
      </c>
      <c r="G275" s="503">
        <v>200</v>
      </c>
      <c r="H275" s="503">
        <v>52000</v>
      </c>
      <c r="I275" s="503">
        <v>200</v>
      </c>
      <c r="J275" s="503">
        <v>52000</v>
      </c>
    </row>
    <row r="276" spans="1:10">
      <c r="A276" s="626">
        <v>269</v>
      </c>
      <c r="B276" s="543" t="s">
        <v>3304</v>
      </c>
      <c r="C276" s="503"/>
      <c r="D276" s="503">
        <v>2015</v>
      </c>
      <c r="E276" s="544" t="s">
        <v>13</v>
      </c>
      <c r="F276" s="503">
        <v>650</v>
      </c>
      <c r="G276" s="503">
        <v>210</v>
      </c>
      <c r="H276" s="503">
        <v>136500</v>
      </c>
      <c r="I276" s="503">
        <v>210</v>
      </c>
      <c r="J276" s="503">
        <v>136500</v>
      </c>
    </row>
    <row r="277" spans="1:10">
      <c r="A277" s="626">
        <v>270</v>
      </c>
      <c r="B277" s="543" t="s">
        <v>3305</v>
      </c>
      <c r="C277" s="503"/>
      <c r="D277" s="503">
        <v>2015</v>
      </c>
      <c r="E277" s="544" t="s">
        <v>13</v>
      </c>
      <c r="F277" s="503">
        <v>488</v>
      </c>
      <c r="G277" s="503">
        <v>120</v>
      </c>
      <c r="H277" s="503">
        <v>58500</v>
      </c>
      <c r="I277" s="503">
        <v>120</v>
      </c>
      <c r="J277" s="503">
        <v>58500</v>
      </c>
    </row>
    <row r="278" spans="1:10">
      <c r="A278" s="626">
        <v>271</v>
      </c>
      <c r="B278" s="543" t="s">
        <v>3306</v>
      </c>
      <c r="C278" s="503"/>
      <c r="D278" s="503">
        <v>2015</v>
      </c>
      <c r="E278" s="544" t="s">
        <v>13</v>
      </c>
      <c r="F278" s="503">
        <v>195</v>
      </c>
      <c r="G278" s="503">
        <v>40</v>
      </c>
      <c r="H278" s="503">
        <v>7800</v>
      </c>
      <c r="I278" s="503">
        <v>40</v>
      </c>
      <c r="J278" s="503">
        <v>7800</v>
      </c>
    </row>
    <row r="279" spans="1:10">
      <c r="A279" s="626">
        <v>272</v>
      </c>
      <c r="B279" s="543" t="s">
        <v>3307</v>
      </c>
      <c r="C279" s="503"/>
      <c r="D279" s="503">
        <v>2015</v>
      </c>
      <c r="E279" s="544" t="s">
        <v>13</v>
      </c>
      <c r="F279" s="503">
        <v>650</v>
      </c>
      <c r="G279" s="503">
        <v>42</v>
      </c>
      <c r="H279" s="503">
        <v>27300</v>
      </c>
      <c r="I279" s="503">
        <v>42</v>
      </c>
      <c r="J279" s="503">
        <v>27300</v>
      </c>
    </row>
    <row r="280" spans="1:10">
      <c r="A280" s="626">
        <v>273</v>
      </c>
      <c r="B280" s="543" t="s">
        <v>1070</v>
      </c>
      <c r="C280" s="503"/>
      <c r="D280" s="503">
        <v>2015</v>
      </c>
      <c r="E280" s="544" t="s">
        <v>13</v>
      </c>
      <c r="F280" s="503">
        <v>228</v>
      </c>
      <c r="G280" s="503">
        <v>294</v>
      </c>
      <c r="H280" s="503">
        <v>66885</v>
      </c>
      <c r="I280" s="503">
        <v>294</v>
      </c>
      <c r="J280" s="503">
        <v>66885</v>
      </c>
    </row>
    <row r="281" spans="1:10">
      <c r="A281" s="626">
        <v>274</v>
      </c>
      <c r="B281" s="543" t="s">
        <v>1071</v>
      </c>
      <c r="C281" s="503"/>
      <c r="D281" s="503">
        <v>2015</v>
      </c>
      <c r="E281" s="544" t="s">
        <v>13</v>
      </c>
      <c r="F281" s="503">
        <v>163</v>
      </c>
      <c r="G281" s="503">
        <v>283</v>
      </c>
      <c r="H281" s="503">
        <v>45988</v>
      </c>
      <c r="I281" s="503">
        <v>283</v>
      </c>
      <c r="J281" s="503">
        <v>45988</v>
      </c>
    </row>
    <row r="282" spans="1:10">
      <c r="A282" s="626">
        <v>275</v>
      </c>
      <c r="B282" s="543" t="s">
        <v>1078</v>
      </c>
      <c r="C282" s="503"/>
      <c r="D282" s="503">
        <v>2016</v>
      </c>
      <c r="E282" s="544" t="s">
        <v>13</v>
      </c>
      <c r="F282" s="503">
        <v>221</v>
      </c>
      <c r="G282" s="503">
        <v>30</v>
      </c>
      <c r="H282" s="503">
        <v>6636</v>
      </c>
      <c r="I282" s="503">
        <v>30</v>
      </c>
      <c r="J282" s="503">
        <v>6636</v>
      </c>
    </row>
    <row r="283" spans="1:10">
      <c r="A283" s="626">
        <v>276</v>
      </c>
      <c r="B283" s="543" t="s">
        <v>3308</v>
      </c>
      <c r="C283" s="503"/>
      <c r="D283" s="503">
        <v>2016</v>
      </c>
      <c r="E283" s="544" t="s">
        <v>13</v>
      </c>
      <c r="F283" s="503">
        <v>455</v>
      </c>
      <c r="G283" s="503">
        <v>50</v>
      </c>
      <c r="H283" s="503">
        <v>22752</v>
      </c>
      <c r="I283" s="503">
        <v>50</v>
      </c>
      <c r="J283" s="503">
        <v>22752</v>
      </c>
    </row>
    <row r="284" spans="1:10">
      <c r="A284" s="626">
        <v>277</v>
      </c>
      <c r="B284" s="543" t="s">
        <v>3309</v>
      </c>
      <c r="C284" s="503"/>
      <c r="D284" s="503">
        <v>2016</v>
      </c>
      <c r="E284" s="544" t="s">
        <v>13</v>
      </c>
      <c r="F284" s="503">
        <v>446</v>
      </c>
      <c r="G284" s="503">
        <v>50</v>
      </c>
      <c r="H284" s="503">
        <v>22278</v>
      </c>
      <c r="I284" s="503">
        <v>50</v>
      </c>
      <c r="J284" s="503">
        <v>22278</v>
      </c>
    </row>
    <row r="285" spans="1:10">
      <c r="A285" s="626">
        <v>278</v>
      </c>
      <c r="B285" s="543" t="s">
        <v>3310</v>
      </c>
      <c r="C285" s="503"/>
      <c r="D285" s="503">
        <v>2016</v>
      </c>
      <c r="E285" s="544" t="s">
        <v>13</v>
      </c>
      <c r="F285" s="503">
        <v>615</v>
      </c>
      <c r="G285" s="503">
        <v>100</v>
      </c>
      <c r="H285" s="503">
        <v>61462</v>
      </c>
      <c r="I285" s="503">
        <v>100</v>
      </c>
      <c r="J285" s="503">
        <v>61462</v>
      </c>
    </row>
    <row r="286" spans="1:10">
      <c r="A286" s="626">
        <v>279</v>
      </c>
      <c r="B286" s="543" t="s">
        <v>3311</v>
      </c>
      <c r="C286" s="503"/>
      <c r="D286" s="503">
        <v>2016</v>
      </c>
      <c r="E286" s="544" t="s">
        <v>13</v>
      </c>
      <c r="F286" s="503">
        <v>498</v>
      </c>
      <c r="G286" s="503">
        <v>200</v>
      </c>
      <c r="H286" s="503">
        <v>99540</v>
      </c>
      <c r="I286" s="503">
        <v>200</v>
      </c>
      <c r="J286" s="503">
        <v>99540</v>
      </c>
    </row>
    <row r="287" spans="1:10">
      <c r="A287" s="626">
        <v>280</v>
      </c>
      <c r="B287" s="543" t="s">
        <v>3312</v>
      </c>
      <c r="C287" s="503"/>
      <c r="D287" s="503">
        <v>2016</v>
      </c>
      <c r="E287" s="544" t="s">
        <v>13</v>
      </c>
      <c r="F287" s="503">
        <v>683</v>
      </c>
      <c r="G287" s="503">
        <v>20</v>
      </c>
      <c r="H287" s="503">
        <v>13667</v>
      </c>
      <c r="I287" s="503">
        <v>20</v>
      </c>
      <c r="J287" s="503">
        <v>13667</v>
      </c>
    </row>
    <row r="288" spans="1:10">
      <c r="A288" s="626">
        <v>281</v>
      </c>
      <c r="B288" s="543" t="s">
        <v>3313</v>
      </c>
      <c r="C288" s="503"/>
      <c r="D288" s="503">
        <v>2016</v>
      </c>
      <c r="E288" s="544" t="s">
        <v>13</v>
      </c>
      <c r="F288" s="503">
        <v>1027</v>
      </c>
      <c r="G288" s="503">
        <v>100</v>
      </c>
      <c r="H288" s="503">
        <v>102700</v>
      </c>
      <c r="I288" s="503">
        <v>100</v>
      </c>
      <c r="J288" s="503">
        <v>102700</v>
      </c>
    </row>
    <row r="289" spans="1:10">
      <c r="A289" s="626">
        <v>282</v>
      </c>
      <c r="B289" s="543" t="s">
        <v>3314</v>
      </c>
      <c r="C289" s="503"/>
      <c r="D289" s="503">
        <v>2016</v>
      </c>
      <c r="E289" s="544" t="s">
        <v>13</v>
      </c>
      <c r="F289" s="503">
        <v>3160</v>
      </c>
      <c r="G289" s="503">
        <v>45</v>
      </c>
      <c r="H289" s="503">
        <v>142200</v>
      </c>
      <c r="I289" s="503">
        <v>45</v>
      </c>
      <c r="J289" s="503">
        <v>142200</v>
      </c>
    </row>
    <row r="290" spans="1:10">
      <c r="A290" s="626">
        <v>283</v>
      </c>
      <c r="B290" s="543" t="s">
        <v>735</v>
      </c>
      <c r="C290" s="503"/>
      <c r="D290" s="503">
        <v>2016</v>
      </c>
      <c r="E290" s="544" t="s">
        <v>13</v>
      </c>
      <c r="F290" s="503">
        <v>198</v>
      </c>
      <c r="G290" s="503">
        <v>120</v>
      </c>
      <c r="H290" s="503">
        <v>23700</v>
      </c>
      <c r="I290" s="503">
        <v>120</v>
      </c>
      <c r="J290" s="503">
        <v>23700</v>
      </c>
    </row>
    <row r="291" spans="1:10">
      <c r="A291" s="626">
        <v>284</v>
      </c>
      <c r="B291" s="543" t="s">
        <v>1602</v>
      </c>
      <c r="C291" s="503"/>
      <c r="D291" s="503">
        <v>2016</v>
      </c>
      <c r="E291" s="544" t="s">
        <v>13</v>
      </c>
      <c r="F291" s="503">
        <v>340</v>
      </c>
      <c r="G291" s="503">
        <v>100</v>
      </c>
      <c r="H291" s="503">
        <v>33970</v>
      </c>
      <c r="I291" s="503">
        <v>100</v>
      </c>
      <c r="J291" s="503">
        <v>33970</v>
      </c>
    </row>
    <row r="292" spans="1:10">
      <c r="A292" s="626">
        <v>285</v>
      </c>
      <c r="B292" s="543" t="s">
        <v>3315</v>
      </c>
      <c r="C292" s="503"/>
      <c r="D292" s="503">
        <v>2016</v>
      </c>
      <c r="E292" s="544" t="s">
        <v>13</v>
      </c>
      <c r="F292" s="503">
        <v>3081</v>
      </c>
      <c r="G292" s="503">
        <v>45</v>
      </c>
      <c r="H292" s="503">
        <v>138645</v>
      </c>
      <c r="I292" s="503">
        <v>45</v>
      </c>
      <c r="J292" s="503">
        <v>138645</v>
      </c>
    </row>
    <row r="293" spans="1:10">
      <c r="A293" s="626">
        <v>286</v>
      </c>
      <c r="B293" s="543" t="s">
        <v>980</v>
      </c>
      <c r="C293" s="503"/>
      <c r="D293" s="503">
        <v>2016</v>
      </c>
      <c r="E293" s="544" t="s">
        <v>13</v>
      </c>
      <c r="F293" s="503">
        <v>395</v>
      </c>
      <c r="G293" s="503">
        <v>50</v>
      </c>
      <c r="H293" s="503">
        <v>19750</v>
      </c>
      <c r="I293" s="503">
        <v>50</v>
      </c>
      <c r="J293" s="503">
        <v>19750</v>
      </c>
    </row>
    <row r="294" spans="1:10">
      <c r="A294" s="626">
        <v>287</v>
      </c>
      <c r="B294" s="543" t="s">
        <v>1579</v>
      </c>
      <c r="C294" s="503"/>
      <c r="D294" s="503">
        <v>2016</v>
      </c>
      <c r="E294" s="544" t="s">
        <v>13</v>
      </c>
      <c r="F294" s="503">
        <v>79</v>
      </c>
      <c r="G294" s="503">
        <v>50</v>
      </c>
      <c r="H294" s="503">
        <v>3950</v>
      </c>
      <c r="I294" s="503">
        <v>50</v>
      </c>
      <c r="J294" s="503">
        <v>3950</v>
      </c>
    </row>
    <row r="295" spans="1:10">
      <c r="A295" s="626">
        <v>288</v>
      </c>
      <c r="B295" s="543" t="s">
        <v>3316</v>
      </c>
      <c r="C295" s="503"/>
      <c r="D295" s="503">
        <v>2016</v>
      </c>
      <c r="E295" s="544" t="s">
        <v>13</v>
      </c>
      <c r="F295" s="503">
        <v>356</v>
      </c>
      <c r="G295" s="503">
        <v>35</v>
      </c>
      <c r="H295" s="503">
        <v>12443</v>
      </c>
      <c r="I295" s="503">
        <v>35</v>
      </c>
      <c r="J295" s="503">
        <v>12443</v>
      </c>
    </row>
    <row r="296" spans="1:10">
      <c r="A296" s="626">
        <v>289</v>
      </c>
      <c r="B296" s="543" t="s">
        <v>3317</v>
      </c>
      <c r="C296" s="503"/>
      <c r="D296" s="503">
        <v>2016</v>
      </c>
      <c r="E296" s="544" t="s">
        <v>13</v>
      </c>
      <c r="F296" s="503">
        <v>158</v>
      </c>
      <c r="G296" s="503">
        <v>48</v>
      </c>
      <c r="H296" s="503">
        <v>7584</v>
      </c>
      <c r="I296" s="503">
        <v>48</v>
      </c>
      <c r="J296" s="503">
        <v>7584</v>
      </c>
    </row>
    <row r="297" spans="1:10">
      <c r="A297" s="626">
        <v>290</v>
      </c>
      <c r="B297" s="530" t="s">
        <v>3318</v>
      </c>
      <c r="C297" s="535">
        <v>1980</v>
      </c>
      <c r="D297" s="535">
        <v>1980</v>
      </c>
      <c r="E297" s="536" t="s">
        <v>13</v>
      </c>
      <c r="F297" s="503">
        <v>719204</v>
      </c>
      <c r="G297" s="535">
        <v>1</v>
      </c>
      <c r="H297" s="537">
        <v>719204</v>
      </c>
      <c r="I297" s="535">
        <v>1</v>
      </c>
      <c r="J297" s="537">
        <v>719204</v>
      </c>
    </row>
    <row r="298" spans="1:10">
      <c r="A298" s="626">
        <v>291</v>
      </c>
      <c r="B298" s="534" t="s">
        <v>3319</v>
      </c>
      <c r="C298" s="535">
        <v>2001</v>
      </c>
      <c r="D298" s="535">
        <v>2001</v>
      </c>
      <c r="E298" s="536" t="s">
        <v>727</v>
      </c>
      <c r="F298" s="503">
        <v>7326</v>
      </c>
      <c r="G298" s="535">
        <v>3000</v>
      </c>
      <c r="H298" s="537">
        <v>21978000</v>
      </c>
      <c r="I298" s="535">
        <v>3000</v>
      </c>
      <c r="J298" s="545">
        <v>21978000</v>
      </c>
    </row>
    <row r="299" spans="1:10">
      <c r="A299" s="626">
        <v>292</v>
      </c>
      <c r="B299" s="534" t="s">
        <v>3320</v>
      </c>
      <c r="C299" s="535">
        <v>2001</v>
      </c>
      <c r="D299" s="535">
        <v>2001</v>
      </c>
      <c r="E299" s="536" t="s">
        <v>727</v>
      </c>
      <c r="F299" s="503">
        <v>3894</v>
      </c>
      <c r="G299" s="535">
        <v>9700</v>
      </c>
      <c r="H299" s="537">
        <v>37771800</v>
      </c>
      <c r="I299" s="535">
        <v>9700</v>
      </c>
      <c r="J299" s="545">
        <v>37771800</v>
      </c>
    </row>
    <row r="300" spans="1:10">
      <c r="A300" s="626">
        <v>293</v>
      </c>
      <c r="B300" s="534" t="s">
        <v>3186</v>
      </c>
      <c r="C300" s="535">
        <v>2005</v>
      </c>
      <c r="D300" s="535">
        <v>2005</v>
      </c>
      <c r="E300" s="536" t="s">
        <v>337</v>
      </c>
      <c r="F300" s="503">
        <v>4262.3999999999996</v>
      </c>
      <c r="G300" s="535">
        <v>950</v>
      </c>
      <c r="H300" s="537">
        <v>4157280</v>
      </c>
      <c r="I300" s="535">
        <v>950</v>
      </c>
      <c r="J300" s="545">
        <v>4157280</v>
      </c>
    </row>
    <row r="301" spans="1:10">
      <c r="A301" s="626">
        <v>294</v>
      </c>
      <c r="B301" s="534" t="s">
        <v>3321</v>
      </c>
      <c r="C301" s="535">
        <v>2008</v>
      </c>
      <c r="D301" s="535">
        <v>2008</v>
      </c>
      <c r="E301" s="536" t="s">
        <v>337</v>
      </c>
      <c r="F301" s="503">
        <v>7919.2</v>
      </c>
      <c r="G301" s="535">
        <v>1000</v>
      </c>
      <c r="H301" s="537">
        <v>7919200</v>
      </c>
      <c r="I301" s="535">
        <v>1000</v>
      </c>
      <c r="J301" s="545">
        <v>7919200</v>
      </c>
    </row>
    <row r="302" spans="1:10">
      <c r="A302" s="626">
        <v>295</v>
      </c>
      <c r="B302" s="534" t="s">
        <v>3322</v>
      </c>
      <c r="C302" s="535">
        <v>2008</v>
      </c>
      <c r="D302" s="535">
        <v>2008</v>
      </c>
      <c r="E302" s="536" t="s">
        <v>337</v>
      </c>
      <c r="F302" s="503">
        <v>9246</v>
      </c>
      <c r="G302" s="535">
        <v>572</v>
      </c>
      <c r="H302" s="537">
        <v>5288689</v>
      </c>
      <c r="I302" s="535">
        <v>572</v>
      </c>
      <c r="J302" s="545">
        <v>5288689</v>
      </c>
    </row>
    <row r="303" spans="1:10" ht="25.5">
      <c r="A303" s="626">
        <v>296</v>
      </c>
      <c r="B303" s="534" t="s">
        <v>3323</v>
      </c>
      <c r="C303" s="535">
        <v>2012</v>
      </c>
      <c r="D303" s="535">
        <v>2012</v>
      </c>
      <c r="E303" s="536" t="s">
        <v>727</v>
      </c>
      <c r="F303" s="503">
        <v>9768</v>
      </c>
      <c r="G303" s="535">
        <v>500</v>
      </c>
      <c r="H303" s="537">
        <v>4884000</v>
      </c>
      <c r="I303" s="535">
        <v>500</v>
      </c>
      <c r="J303" s="545">
        <v>4884000</v>
      </c>
    </row>
    <row r="304" spans="1:10" ht="25.5">
      <c r="A304" s="626">
        <v>297</v>
      </c>
      <c r="B304" s="534" t="s">
        <v>3324</v>
      </c>
      <c r="C304" s="535">
        <v>2014</v>
      </c>
      <c r="D304" s="535">
        <v>2014</v>
      </c>
      <c r="E304" s="536" t="s">
        <v>337</v>
      </c>
      <c r="F304" s="503">
        <v>18639.2</v>
      </c>
      <c r="G304" s="535">
        <v>350</v>
      </c>
      <c r="H304" s="537">
        <v>6523720</v>
      </c>
      <c r="I304" s="535">
        <v>350</v>
      </c>
      <c r="J304" s="545">
        <v>6523720</v>
      </c>
    </row>
    <row r="305" spans="1:10">
      <c r="A305" s="626">
        <v>298</v>
      </c>
      <c r="B305" s="534" t="s">
        <v>3325</v>
      </c>
      <c r="C305" s="535">
        <v>2014</v>
      </c>
      <c r="D305" s="535">
        <v>2014</v>
      </c>
      <c r="E305" s="536" t="s">
        <v>13</v>
      </c>
      <c r="F305" s="503">
        <v>3900000</v>
      </c>
      <c r="G305" s="535">
        <v>1</v>
      </c>
      <c r="H305" s="537">
        <v>3900000</v>
      </c>
      <c r="I305" s="535">
        <v>1</v>
      </c>
      <c r="J305" s="545">
        <v>3900000</v>
      </c>
    </row>
    <row r="306" spans="1:10" ht="25.5">
      <c r="A306" s="626">
        <v>299</v>
      </c>
      <c r="B306" s="534" t="s">
        <v>3326</v>
      </c>
      <c r="C306" s="535">
        <v>2014</v>
      </c>
      <c r="D306" s="535">
        <v>2014</v>
      </c>
      <c r="E306" s="536" t="s">
        <v>337</v>
      </c>
      <c r="F306" s="503">
        <v>13984</v>
      </c>
      <c r="G306" s="535">
        <v>1280</v>
      </c>
      <c r="H306" s="537">
        <v>17899520</v>
      </c>
      <c r="I306" s="535">
        <v>1280</v>
      </c>
      <c r="J306" s="545">
        <v>17899520</v>
      </c>
    </row>
    <row r="307" spans="1:10" ht="25.5">
      <c r="A307" s="626">
        <v>300</v>
      </c>
      <c r="B307" s="534" t="s">
        <v>3327</v>
      </c>
      <c r="C307" s="535">
        <v>2015</v>
      </c>
      <c r="D307" s="535">
        <v>2015</v>
      </c>
      <c r="E307" s="536" t="s">
        <v>120</v>
      </c>
      <c r="F307" s="537">
        <v>610.5</v>
      </c>
      <c r="G307" s="535">
        <v>6480</v>
      </c>
      <c r="H307" s="537">
        <v>3956040</v>
      </c>
      <c r="I307" s="535">
        <v>6480</v>
      </c>
      <c r="J307" s="545">
        <v>3956040</v>
      </c>
    </row>
    <row r="308" spans="1:10">
      <c r="A308" s="626">
        <v>301</v>
      </c>
      <c r="B308" s="534" t="s">
        <v>3328</v>
      </c>
      <c r="C308" s="546">
        <v>2016</v>
      </c>
      <c r="D308" s="546">
        <v>2016</v>
      </c>
      <c r="E308" s="536" t="s">
        <v>120</v>
      </c>
      <c r="F308" s="547">
        <f>H308/G308</f>
        <v>935.53067915690872</v>
      </c>
      <c r="G308" s="546">
        <v>8540</v>
      </c>
      <c r="H308" s="537">
        <v>7989432</v>
      </c>
      <c r="I308" s="546">
        <f>G308</f>
        <v>8540</v>
      </c>
      <c r="J308" s="545">
        <v>7989432</v>
      </c>
    </row>
    <row r="309" spans="1:10" ht="25.5">
      <c r="A309" s="626">
        <v>302</v>
      </c>
      <c r="B309" s="534" t="s">
        <v>3329</v>
      </c>
      <c r="C309" s="546">
        <v>2017</v>
      </c>
      <c r="D309" s="546">
        <v>2017</v>
      </c>
      <c r="E309" s="536" t="s">
        <v>727</v>
      </c>
      <c r="F309" s="538">
        <v>10878</v>
      </c>
      <c r="G309" s="546">
        <v>220</v>
      </c>
      <c r="H309" s="537">
        <v>2393160</v>
      </c>
      <c r="I309" s="546">
        <v>220</v>
      </c>
      <c r="J309" s="545">
        <v>2393160</v>
      </c>
    </row>
    <row r="310" spans="1:10" ht="25.5">
      <c r="A310" s="626">
        <v>303</v>
      </c>
      <c r="B310" s="534" t="s">
        <v>3330</v>
      </c>
      <c r="C310" s="546">
        <v>2017</v>
      </c>
      <c r="D310" s="546">
        <v>2017</v>
      </c>
      <c r="E310" s="536" t="s">
        <v>727</v>
      </c>
      <c r="F310" s="537">
        <v>10878</v>
      </c>
      <c r="G310" s="546">
        <v>1280</v>
      </c>
      <c r="H310" s="537">
        <v>13923840</v>
      </c>
      <c r="I310" s="546">
        <f>G310</f>
        <v>1280</v>
      </c>
      <c r="J310" s="545">
        <v>13923840</v>
      </c>
    </row>
    <row r="311" spans="1:10" ht="25.5">
      <c r="A311" s="626">
        <v>304</v>
      </c>
      <c r="B311" s="534" t="s">
        <v>3331</v>
      </c>
      <c r="C311" s="546">
        <v>2017</v>
      </c>
      <c r="D311" s="546">
        <v>2017</v>
      </c>
      <c r="E311" s="536" t="s">
        <v>120</v>
      </c>
      <c r="F311" s="537">
        <v>5247.1</v>
      </c>
      <c r="G311" s="535">
        <v>9582</v>
      </c>
      <c r="H311" s="537">
        <v>50277329</v>
      </c>
      <c r="I311" s="535">
        <f>G311</f>
        <v>9582</v>
      </c>
      <c r="J311" s="545">
        <v>50277329</v>
      </c>
    </row>
    <row r="312" spans="1:10">
      <c r="A312" s="626">
        <v>305</v>
      </c>
      <c r="B312" s="534" t="s">
        <v>3332</v>
      </c>
      <c r="C312" s="546">
        <v>2003</v>
      </c>
      <c r="D312" s="546">
        <v>2003</v>
      </c>
      <c r="E312" s="536" t="s">
        <v>13</v>
      </c>
      <c r="F312" s="537">
        <v>474000</v>
      </c>
      <c r="G312" s="535">
        <v>1</v>
      </c>
      <c r="H312" s="537">
        <v>474000</v>
      </c>
      <c r="I312" s="535">
        <v>1</v>
      </c>
      <c r="J312" s="537">
        <v>474000</v>
      </c>
    </row>
    <row r="313" spans="1:10">
      <c r="A313" s="626">
        <v>306</v>
      </c>
      <c r="B313" s="548" t="s">
        <v>3333</v>
      </c>
      <c r="C313" s="549">
        <v>2003</v>
      </c>
      <c r="D313" s="549">
        <v>2003</v>
      </c>
      <c r="E313" s="550" t="s">
        <v>13</v>
      </c>
      <c r="F313" s="551">
        <v>292000</v>
      </c>
      <c r="G313" s="552">
        <v>1</v>
      </c>
      <c r="H313" s="551">
        <v>292000</v>
      </c>
      <c r="I313" s="535">
        <v>1</v>
      </c>
      <c r="J313" s="537">
        <v>292000</v>
      </c>
    </row>
    <row r="314" spans="1:10" ht="25.5">
      <c r="A314" s="626">
        <v>307</v>
      </c>
      <c r="B314" s="553" t="s">
        <v>3241</v>
      </c>
      <c r="C314" s="546">
        <v>2019</v>
      </c>
      <c r="D314" s="546">
        <v>2022</v>
      </c>
      <c r="E314" s="536" t="s">
        <v>120</v>
      </c>
      <c r="F314" s="537">
        <v>4851</v>
      </c>
      <c r="G314" s="554">
        <v>616</v>
      </c>
      <c r="H314" s="555">
        <v>2988459</v>
      </c>
      <c r="I314" s="554">
        <v>616</v>
      </c>
      <c r="J314" s="555">
        <v>2988459</v>
      </c>
    </row>
    <row r="315" spans="1:10" ht="25.5">
      <c r="A315" s="626">
        <v>308</v>
      </c>
      <c r="B315" s="505" t="s">
        <v>3334</v>
      </c>
      <c r="C315" s="546">
        <v>2020</v>
      </c>
      <c r="D315" s="554">
        <v>2021</v>
      </c>
      <c r="E315" s="554" t="s">
        <v>3243</v>
      </c>
      <c r="F315" s="555">
        <v>23626.799999999999</v>
      </c>
      <c r="G315" s="554">
        <v>186</v>
      </c>
      <c r="H315" s="555">
        <v>4394600</v>
      </c>
      <c r="I315" s="556">
        <v>186</v>
      </c>
      <c r="J315" s="555">
        <v>4394600</v>
      </c>
    </row>
    <row r="316" spans="1:10">
      <c r="A316" s="626">
        <v>309</v>
      </c>
      <c r="B316" s="510" t="s">
        <v>3335</v>
      </c>
      <c r="C316" s="474"/>
      <c r="D316" s="474">
        <v>2021</v>
      </c>
      <c r="E316" s="506" t="s">
        <v>13</v>
      </c>
      <c r="F316" s="507">
        <v>180000</v>
      </c>
      <c r="G316" s="506">
        <v>2</v>
      </c>
      <c r="H316" s="518">
        <v>360000</v>
      </c>
      <c r="I316" s="506">
        <v>2</v>
      </c>
      <c r="J316" s="518">
        <v>360000</v>
      </c>
    </row>
    <row r="317" spans="1:10">
      <c r="A317" s="626">
        <v>310</v>
      </c>
      <c r="B317" s="510" t="s">
        <v>3336</v>
      </c>
      <c r="C317" s="474">
        <v>2021</v>
      </c>
      <c r="D317" s="474">
        <v>2022</v>
      </c>
      <c r="E317" s="506" t="s">
        <v>3243</v>
      </c>
      <c r="F317" s="507">
        <v>11535</v>
      </c>
      <c r="G317" s="506">
        <v>4892.6000000000004</v>
      </c>
      <c r="H317" s="518">
        <v>56439914</v>
      </c>
      <c r="I317" s="506">
        <v>4892.6000000000004</v>
      </c>
      <c r="J317" s="518">
        <v>56439914</v>
      </c>
    </row>
    <row r="318" spans="1:10" ht="25.5">
      <c r="A318" s="626">
        <v>311</v>
      </c>
      <c r="B318" s="510" t="s">
        <v>3337</v>
      </c>
      <c r="C318" s="474">
        <v>2021</v>
      </c>
      <c r="D318" s="474">
        <v>2021</v>
      </c>
      <c r="E318" s="506" t="s">
        <v>3243</v>
      </c>
      <c r="F318" s="507">
        <v>39767</v>
      </c>
      <c r="G318" s="506">
        <v>204.8</v>
      </c>
      <c r="H318" s="518">
        <v>8144400</v>
      </c>
      <c r="I318" s="506">
        <v>204.8</v>
      </c>
      <c r="J318" s="518">
        <v>8144400</v>
      </c>
    </row>
    <row r="319" spans="1:10" ht="25.5">
      <c r="A319" s="626">
        <v>312</v>
      </c>
      <c r="B319" s="505" t="s">
        <v>3338</v>
      </c>
      <c r="C319" s="474"/>
      <c r="D319" s="474">
        <v>2022</v>
      </c>
      <c r="E319" s="506" t="s">
        <v>120</v>
      </c>
      <c r="F319" s="507">
        <v>10118</v>
      </c>
      <c r="G319" s="506">
        <v>3625.63</v>
      </c>
      <c r="H319" s="518">
        <v>36685506</v>
      </c>
      <c r="I319" s="506">
        <v>3625.63</v>
      </c>
      <c r="J319" s="518">
        <v>36685506</v>
      </c>
    </row>
    <row r="320" spans="1:10" ht="25.5">
      <c r="A320" s="626">
        <v>313</v>
      </c>
      <c r="B320" s="505" t="s">
        <v>3339</v>
      </c>
      <c r="C320" s="474"/>
      <c r="D320" s="474">
        <v>2022</v>
      </c>
      <c r="E320" s="506" t="s">
        <v>3243</v>
      </c>
      <c r="F320" s="507">
        <v>10909</v>
      </c>
      <c r="G320" s="506">
        <v>297</v>
      </c>
      <c r="H320" s="518">
        <v>3240000</v>
      </c>
      <c r="I320" s="506">
        <v>297</v>
      </c>
      <c r="J320" s="518">
        <v>3240000</v>
      </c>
    </row>
    <row r="321" spans="1:10">
      <c r="A321" s="626">
        <v>314</v>
      </c>
      <c r="B321" s="505" t="s">
        <v>3340</v>
      </c>
      <c r="C321" s="474"/>
      <c r="D321" s="474">
        <v>2022</v>
      </c>
      <c r="E321" s="506" t="s">
        <v>3243</v>
      </c>
      <c r="F321" s="507">
        <v>10534</v>
      </c>
      <c r="G321" s="506">
        <v>295</v>
      </c>
      <c r="H321" s="518">
        <v>3107601</v>
      </c>
      <c r="I321" s="506">
        <v>295</v>
      </c>
      <c r="J321" s="518">
        <v>3107601</v>
      </c>
    </row>
    <row r="322" spans="1:10" ht="15.75">
      <c r="A322" s="277"/>
      <c r="B322" s="557"/>
      <c r="C322" s="558"/>
      <c r="D322" s="558"/>
      <c r="E322" s="558"/>
      <c r="F322" s="558"/>
      <c r="G322" s="559">
        <f>SUM(G267:G321)</f>
        <v>56248.03</v>
      </c>
      <c r="H322" s="559">
        <f>SUM(H267:H321)</f>
        <v>309724072</v>
      </c>
      <c r="I322" s="559">
        <f>SUM(I267:I321)</f>
        <v>56248.03</v>
      </c>
      <c r="J322" s="559">
        <f>SUM(J267:J321)</f>
        <v>309724072</v>
      </c>
    </row>
    <row r="323" spans="1:10">
      <c r="B323" s="560"/>
      <c r="C323" s="561" t="s">
        <v>3341</v>
      </c>
      <c r="D323" s="561"/>
      <c r="E323"/>
    </row>
    <row r="324" spans="1:10" ht="25.5">
      <c r="A324" s="555">
        <v>315</v>
      </c>
      <c r="B324" s="505" t="s">
        <v>3342</v>
      </c>
      <c r="C324" s="277">
        <v>1997</v>
      </c>
      <c r="D324" s="277">
        <v>1997</v>
      </c>
      <c r="E324" s="562" t="s">
        <v>3243</v>
      </c>
      <c r="F324" s="555">
        <v>6438</v>
      </c>
      <c r="G324" s="562">
        <v>13000</v>
      </c>
      <c r="H324" s="555">
        <v>83694000</v>
      </c>
      <c r="I324" s="562">
        <f t="shared" ref="I324:I355" si="20">+G324</f>
        <v>13000</v>
      </c>
      <c r="J324" s="563">
        <v>83694000</v>
      </c>
    </row>
    <row r="325" spans="1:10" ht="25.5">
      <c r="A325" s="555">
        <v>316</v>
      </c>
      <c r="B325" s="505" t="s">
        <v>3343</v>
      </c>
      <c r="C325" s="277">
        <v>2012</v>
      </c>
      <c r="D325" s="277">
        <v>2012</v>
      </c>
      <c r="E325" s="562" t="s">
        <v>3243</v>
      </c>
      <c r="F325" s="555">
        <v>9768</v>
      </c>
      <c r="G325" s="562">
        <v>3200</v>
      </c>
      <c r="H325" s="555">
        <v>31257600</v>
      </c>
      <c r="I325" s="562">
        <f t="shared" si="20"/>
        <v>3200</v>
      </c>
      <c r="J325" s="563">
        <v>31257600</v>
      </c>
    </row>
    <row r="326" spans="1:10" ht="25.5">
      <c r="A326" s="555">
        <v>317</v>
      </c>
      <c r="B326" s="505" t="s">
        <v>3343</v>
      </c>
      <c r="C326" s="277">
        <v>2015</v>
      </c>
      <c r="D326" s="277">
        <v>2015</v>
      </c>
      <c r="E326" s="562" t="s">
        <v>3243</v>
      </c>
      <c r="F326" s="555">
        <v>10434</v>
      </c>
      <c r="G326" s="562">
        <v>1308</v>
      </c>
      <c r="H326" s="555">
        <v>13647672</v>
      </c>
      <c r="I326" s="562">
        <f t="shared" si="20"/>
        <v>1308</v>
      </c>
      <c r="J326" s="563">
        <v>13647672</v>
      </c>
    </row>
    <row r="327" spans="1:10" ht="25.5">
      <c r="A327" s="555">
        <v>318</v>
      </c>
      <c r="B327" s="505" t="s">
        <v>3344</v>
      </c>
      <c r="C327" s="277">
        <v>2016</v>
      </c>
      <c r="D327" s="277">
        <v>2016</v>
      </c>
      <c r="E327" s="562" t="s">
        <v>3243</v>
      </c>
      <c r="F327" s="555">
        <v>10656</v>
      </c>
      <c r="G327" s="562">
        <v>1434</v>
      </c>
      <c r="H327" s="555">
        <v>15280704</v>
      </c>
      <c r="I327" s="562">
        <f t="shared" si="20"/>
        <v>1434</v>
      </c>
      <c r="J327" s="563">
        <v>15280704</v>
      </c>
    </row>
    <row r="328" spans="1:10" ht="25.5">
      <c r="A328" s="555">
        <v>319</v>
      </c>
      <c r="B328" s="505" t="s">
        <v>3345</v>
      </c>
      <c r="C328" s="277">
        <v>1997</v>
      </c>
      <c r="D328" s="277">
        <v>1997</v>
      </c>
      <c r="E328" s="562" t="s">
        <v>3243</v>
      </c>
      <c r="F328" s="555">
        <v>3543.5</v>
      </c>
      <c r="G328" s="562">
        <v>9830</v>
      </c>
      <c r="H328" s="555">
        <f t="shared" ref="H328:H356" si="21">+G328*F328</f>
        <v>34832605</v>
      </c>
      <c r="I328" s="562">
        <f t="shared" si="20"/>
        <v>9830</v>
      </c>
      <c r="J328" s="563">
        <v>34832605</v>
      </c>
    </row>
    <row r="329" spans="1:10">
      <c r="A329" s="555">
        <v>320</v>
      </c>
      <c r="B329" s="505" t="s">
        <v>3346</v>
      </c>
      <c r="C329" s="277">
        <v>2005</v>
      </c>
      <c r="D329" s="277">
        <v>2005</v>
      </c>
      <c r="E329" s="562" t="s">
        <v>120</v>
      </c>
      <c r="F329" s="555">
        <v>2430</v>
      </c>
      <c r="G329" s="562">
        <v>1940</v>
      </c>
      <c r="H329" s="555">
        <f t="shared" si="21"/>
        <v>4714200</v>
      </c>
      <c r="I329" s="562">
        <f t="shared" si="20"/>
        <v>1940</v>
      </c>
      <c r="J329" s="563">
        <v>4714200</v>
      </c>
    </row>
    <row r="330" spans="1:10">
      <c r="A330" s="555">
        <v>321</v>
      </c>
      <c r="B330" s="505" t="s">
        <v>3346</v>
      </c>
      <c r="C330" s="277">
        <v>2006</v>
      </c>
      <c r="D330" s="277">
        <v>2006</v>
      </c>
      <c r="E330" s="562" t="s">
        <v>120</v>
      </c>
      <c r="F330" s="555">
        <v>2940</v>
      </c>
      <c r="G330" s="562">
        <v>2290</v>
      </c>
      <c r="H330" s="555">
        <f t="shared" si="21"/>
        <v>6732600</v>
      </c>
      <c r="I330" s="562">
        <f t="shared" si="20"/>
        <v>2290</v>
      </c>
      <c r="J330" s="563">
        <v>6732600</v>
      </c>
    </row>
    <row r="331" spans="1:10">
      <c r="A331" s="555">
        <v>322</v>
      </c>
      <c r="B331" s="505" t="s">
        <v>3346</v>
      </c>
      <c r="C331" s="277">
        <v>2007</v>
      </c>
      <c r="D331" s="277">
        <v>2007</v>
      </c>
      <c r="E331" s="562" t="s">
        <v>120</v>
      </c>
      <c r="F331" s="555">
        <v>3480</v>
      </c>
      <c r="G331" s="562">
        <v>1450</v>
      </c>
      <c r="H331" s="555">
        <f t="shared" si="21"/>
        <v>5046000</v>
      </c>
      <c r="I331" s="562">
        <f t="shared" si="20"/>
        <v>1450</v>
      </c>
      <c r="J331" s="563">
        <v>5046000</v>
      </c>
    </row>
    <row r="332" spans="1:10">
      <c r="A332" s="555">
        <v>323</v>
      </c>
      <c r="B332" s="505" t="s">
        <v>3346</v>
      </c>
      <c r="C332" s="277">
        <v>2008</v>
      </c>
      <c r="D332" s="277">
        <v>2008</v>
      </c>
      <c r="E332" s="562" t="s">
        <v>120</v>
      </c>
      <c r="F332" s="555">
        <v>4950</v>
      </c>
      <c r="G332" s="562">
        <v>4061</v>
      </c>
      <c r="H332" s="555">
        <f t="shared" si="21"/>
        <v>20101950</v>
      </c>
      <c r="I332" s="562">
        <f t="shared" si="20"/>
        <v>4061</v>
      </c>
      <c r="J332" s="563">
        <v>20101950</v>
      </c>
    </row>
    <row r="333" spans="1:10">
      <c r="A333" s="555">
        <v>324</v>
      </c>
      <c r="B333" s="505" t="s">
        <v>3347</v>
      </c>
      <c r="C333" s="277">
        <v>2010</v>
      </c>
      <c r="D333" s="277">
        <v>2010</v>
      </c>
      <c r="E333" s="562" t="s">
        <v>120</v>
      </c>
      <c r="F333" s="555">
        <v>5970.4</v>
      </c>
      <c r="G333" s="562">
        <v>1339</v>
      </c>
      <c r="H333" s="555">
        <v>7994366</v>
      </c>
      <c r="I333" s="562">
        <f t="shared" si="20"/>
        <v>1339</v>
      </c>
      <c r="J333" s="563">
        <v>7994366</v>
      </c>
    </row>
    <row r="334" spans="1:10">
      <c r="A334" s="555">
        <v>325</v>
      </c>
      <c r="B334" s="505" t="s">
        <v>3346</v>
      </c>
      <c r="C334" s="277">
        <v>2013</v>
      </c>
      <c r="D334" s="277">
        <v>2013</v>
      </c>
      <c r="E334" s="562" t="s">
        <v>120</v>
      </c>
      <c r="F334" s="555">
        <v>4375</v>
      </c>
      <c r="G334" s="562">
        <v>238</v>
      </c>
      <c r="H334" s="555">
        <f t="shared" si="21"/>
        <v>1041250</v>
      </c>
      <c r="I334" s="562">
        <f t="shared" si="20"/>
        <v>238</v>
      </c>
      <c r="J334" s="563">
        <v>1041250</v>
      </c>
    </row>
    <row r="335" spans="1:10">
      <c r="A335" s="555">
        <v>326</v>
      </c>
      <c r="B335" s="505" t="s">
        <v>3346</v>
      </c>
      <c r="C335" s="277">
        <v>2015</v>
      </c>
      <c r="D335" s="277">
        <v>2015</v>
      </c>
      <c r="E335" s="562" t="s">
        <v>120</v>
      </c>
      <c r="F335" s="555">
        <v>8460</v>
      </c>
      <c r="G335" s="562">
        <v>2670</v>
      </c>
      <c r="H335" s="555">
        <v>22588334</v>
      </c>
      <c r="I335" s="562">
        <f t="shared" si="20"/>
        <v>2670</v>
      </c>
      <c r="J335" s="563">
        <v>22588334</v>
      </c>
    </row>
    <row r="336" spans="1:10">
      <c r="A336" s="555">
        <v>327</v>
      </c>
      <c r="B336" s="505" t="s">
        <v>3348</v>
      </c>
      <c r="C336" s="277">
        <v>2016</v>
      </c>
      <c r="D336" s="277">
        <v>2016</v>
      </c>
      <c r="E336" s="562" t="s">
        <v>120</v>
      </c>
      <c r="F336" s="555">
        <v>8782.7000000000007</v>
      </c>
      <c r="G336" s="562">
        <v>1462</v>
      </c>
      <c r="H336" s="555">
        <v>12840381</v>
      </c>
      <c r="I336" s="562">
        <f t="shared" si="20"/>
        <v>1462</v>
      </c>
      <c r="J336" s="563">
        <v>12840381</v>
      </c>
    </row>
    <row r="337" spans="1:10" ht="25.5">
      <c r="A337" s="555">
        <v>328</v>
      </c>
      <c r="B337" s="505" t="s">
        <v>3349</v>
      </c>
      <c r="C337" s="277">
        <v>2017</v>
      </c>
      <c r="D337" s="277">
        <v>2017</v>
      </c>
      <c r="E337" s="562" t="s">
        <v>120</v>
      </c>
      <c r="F337" s="555">
        <v>6620.2</v>
      </c>
      <c r="G337" s="554">
        <v>957</v>
      </c>
      <c r="H337" s="555">
        <v>6335579</v>
      </c>
      <c r="I337" s="562">
        <f t="shared" si="20"/>
        <v>957</v>
      </c>
      <c r="J337" s="563">
        <v>6335579</v>
      </c>
    </row>
    <row r="338" spans="1:10" ht="38.25">
      <c r="A338" s="555">
        <v>329</v>
      </c>
      <c r="B338" s="505" t="s">
        <v>3350</v>
      </c>
      <c r="C338" s="277">
        <v>2017</v>
      </c>
      <c r="D338" s="277">
        <v>2017</v>
      </c>
      <c r="E338" s="562" t="s">
        <v>120</v>
      </c>
      <c r="F338" s="555">
        <v>3763.5</v>
      </c>
      <c r="G338" s="562">
        <v>1269</v>
      </c>
      <c r="H338" s="555">
        <v>4775882</v>
      </c>
      <c r="I338" s="562">
        <f t="shared" si="20"/>
        <v>1269</v>
      </c>
      <c r="J338" s="563">
        <v>4775882</v>
      </c>
    </row>
    <row r="339" spans="1:10">
      <c r="A339" s="555">
        <v>330</v>
      </c>
      <c r="B339" s="505" t="s">
        <v>3351</v>
      </c>
      <c r="C339" s="277">
        <v>1965</v>
      </c>
      <c r="D339" s="277">
        <v>1997</v>
      </c>
      <c r="E339" s="562" t="s">
        <v>13</v>
      </c>
      <c r="F339" s="555">
        <f>1000*266.9</f>
        <v>266900</v>
      </c>
      <c r="G339" s="562">
        <v>1</v>
      </c>
      <c r="H339" s="555">
        <f t="shared" si="21"/>
        <v>266900</v>
      </c>
      <c r="I339" s="562">
        <f t="shared" si="20"/>
        <v>1</v>
      </c>
      <c r="J339" s="563">
        <f t="shared" ref="J339:J355" si="22">F339*G339</f>
        <v>266900</v>
      </c>
    </row>
    <row r="340" spans="1:10">
      <c r="A340" s="555">
        <v>331</v>
      </c>
      <c r="B340" s="505" t="s">
        <v>3352</v>
      </c>
      <c r="C340" s="277">
        <v>1997</v>
      </c>
      <c r="D340" s="277">
        <v>1997</v>
      </c>
      <c r="E340" s="562" t="s">
        <v>3243</v>
      </c>
      <c r="F340" s="555">
        <v>3340.8</v>
      </c>
      <c r="G340" s="562">
        <v>12000</v>
      </c>
      <c r="H340" s="555">
        <v>40089600</v>
      </c>
      <c r="I340" s="562">
        <f t="shared" si="20"/>
        <v>12000</v>
      </c>
      <c r="J340" s="563">
        <v>40089600</v>
      </c>
    </row>
    <row r="341" spans="1:10" ht="25.5">
      <c r="A341" s="555">
        <v>332</v>
      </c>
      <c r="B341" s="505" t="s">
        <v>3353</v>
      </c>
      <c r="C341" s="277">
        <v>1991</v>
      </c>
      <c r="D341" s="277">
        <v>1997</v>
      </c>
      <c r="E341" s="562" t="s">
        <v>3243</v>
      </c>
      <c r="F341" s="555">
        <v>2649.6</v>
      </c>
      <c r="G341" s="562">
        <v>5000</v>
      </c>
      <c r="H341" s="555">
        <v>13248000</v>
      </c>
      <c r="I341" s="562">
        <f t="shared" si="20"/>
        <v>5000</v>
      </c>
      <c r="J341" s="563">
        <v>13248000</v>
      </c>
    </row>
    <row r="342" spans="1:10" ht="25.5">
      <c r="A342" s="555">
        <v>333</v>
      </c>
      <c r="B342" s="505" t="s">
        <v>3354</v>
      </c>
      <c r="C342" s="277">
        <v>1997</v>
      </c>
      <c r="D342" s="277">
        <v>1997</v>
      </c>
      <c r="E342" s="562" t="s">
        <v>3243</v>
      </c>
      <c r="F342" s="555">
        <v>3340.8</v>
      </c>
      <c r="G342" s="562">
        <v>12500</v>
      </c>
      <c r="H342" s="555">
        <v>41760000</v>
      </c>
      <c r="I342" s="562">
        <f t="shared" si="20"/>
        <v>12500</v>
      </c>
      <c r="J342" s="563">
        <v>41760000</v>
      </c>
    </row>
    <row r="343" spans="1:10">
      <c r="A343" s="555">
        <v>334</v>
      </c>
      <c r="B343" s="505" t="s">
        <v>3355</v>
      </c>
      <c r="C343" s="277">
        <v>1965</v>
      </c>
      <c r="D343" s="277">
        <v>1997</v>
      </c>
      <c r="E343" s="562" t="s">
        <v>3243</v>
      </c>
      <c r="F343" s="555">
        <v>3340.8</v>
      </c>
      <c r="G343" s="562">
        <v>1510</v>
      </c>
      <c r="H343" s="555">
        <v>5044608</v>
      </c>
      <c r="I343" s="562">
        <f t="shared" si="20"/>
        <v>1510</v>
      </c>
      <c r="J343" s="563">
        <v>5044608</v>
      </c>
    </row>
    <row r="344" spans="1:10">
      <c r="A344" s="555">
        <v>335</v>
      </c>
      <c r="B344" s="505" t="s">
        <v>3356</v>
      </c>
      <c r="C344" s="277">
        <v>1965</v>
      </c>
      <c r="D344" s="277">
        <v>1997</v>
      </c>
      <c r="E344" s="562" t="s">
        <v>13</v>
      </c>
      <c r="F344" s="555">
        <f>1000*32.05</f>
        <v>32049.999999999996</v>
      </c>
      <c r="G344" s="562">
        <v>2</v>
      </c>
      <c r="H344" s="555">
        <f t="shared" si="21"/>
        <v>64099.999999999993</v>
      </c>
      <c r="I344" s="562">
        <f t="shared" si="20"/>
        <v>2</v>
      </c>
      <c r="J344" s="563">
        <f t="shared" si="22"/>
        <v>64099.999999999993</v>
      </c>
    </row>
    <row r="345" spans="1:10">
      <c r="A345" s="555">
        <v>336</v>
      </c>
      <c r="B345" s="505" t="s">
        <v>3357</v>
      </c>
      <c r="C345" s="277">
        <v>1965</v>
      </c>
      <c r="D345" s="277">
        <v>1997</v>
      </c>
      <c r="E345" s="562" t="s">
        <v>13</v>
      </c>
      <c r="F345" s="555">
        <f>1000*52.6</f>
        <v>52600</v>
      </c>
      <c r="G345" s="562">
        <v>2</v>
      </c>
      <c r="H345" s="555">
        <f t="shared" si="21"/>
        <v>105200</v>
      </c>
      <c r="I345" s="562">
        <f t="shared" si="20"/>
        <v>2</v>
      </c>
      <c r="J345" s="563">
        <f t="shared" si="22"/>
        <v>105200</v>
      </c>
    </row>
    <row r="346" spans="1:10">
      <c r="A346" s="555">
        <v>337</v>
      </c>
      <c r="B346" s="505" t="s">
        <v>3358</v>
      </c>
      <c r="C346" s="277">
        <v>1973</v>
      </c>
      <c r="D346" s="277">
        <v>1997</v>
      </c>
      <c r="E346" s="562" t="s">
        <v>3243</v>
      </c>
      <c r="F346" s="555">
        <v>11750.8</v>
      </c>
      <c r="G346" s="562">
        <v>925</v>
      </c>
      <c r="H346" s="555">
        <v>10869490</v>
      </c>
      <c r="I346" s="562">
        <f t="shared" si="20"/>
        <v>925</v>
      </c>
      <c r="J346" s="563">
        <v>10869490</v>
      </c>
    </row>
    <row r="347" spans="1:10">
      <c r="A347" s="555">
        <v>338</v>
      </c>
      <c r="B347" s="505" t="s">
        <v>3359</v>
      </c>
      <c r="C347" s="277">
        <v>1970</v>
      </c>
      <c r="D347" s="277">
        <v>1997</v>
      </c>
      <c r="E347" s="562" t="s">
        <v>13</v>
      </c>
      <c r="F347" s="555">
        <f>1000*975</f>
        <v>975000</v>
      </c>
      <c r="G347" s="562">
        <v>2</v>
      </c>
      <c r="H347" s="555">
        <f t="shared" si="21"/>
        <v>1950000</v>
      </c>
      <c r="I347" s="562">
        <f t="shared" si="20"/>
        <v>2</v>
      </c>
      <c r="J347" s="563">
        <f t="shared" si="22"/>
        <v>1950000</v>
      </c>
    </row>
    <row r="348" spans="1:10">
      <c r="A348" s="555">
        <v>339</v>
      </c>
      <c r="B348" s="505" t="s">
        <v>3360</v>
      </c>
      <c r="C348" s="277">
        <v>1965</v>
      </c>
      <c r="D348" s="277">
        <v>1997</v>
      </c>
      <c r="E348" s="562" t="s">
        <v>375</v>
      </c>
      <c r="F348" s="555"/>
      <c r="G348" s="562">
        <v>9.5</v>
      </c>
      <c r="H348" s="555">
        <f t="shared" si="21"/>
        <v>0</v>
      </c>
      <c r="I348" s="562">
        <f t="shared" si="20"/>
        <v>9.5</v>
      </c>
      <c r="J348" s="563">
        <f t="shared" si="22"/>
        <v>0</v>
      </c>
    </row>
    <row r="349" spans="1:10">
      <c r="A349" s="555">
        <v>340</v>
      </c>
      <c r="B349" s="505" t="s">
        <v>3361</v>
      </c>
      <c r="C349" s="277">
        <v>1965</v>
      </c>
      <c r="D349" s="277">
        <v>1997</v>
      </c>
      <c r="E349" s="562" t="s">
        <v>727</v>
      </c>
      <c r="F349" s="555">
        <v>3314.2</v>
      </c>
      <c r="G349" s="562">
        <v>5650</v>
      </c>
      <c r="H349" s="555">
        <v>19741230</v>
      </c>
      <c r="I349" s="562">
        <f t="shared" si="20"/>
        <v>5650</v>
      </c>
      <c r="J349" s="563">
        <v>19741230</v>
      </c>
    </row>
    <row r="350" spans="1:10" ht="25.5">
      <c r="A350" s="555">
        <v>341</v>
      </c>
      <c r="B350" s="505" t="s">
        <v>3362</v>
      </c>
      <c r="C350" s="277">
        <v>2017</v>
      </c>
      <c r="D350" s="277">
        <v>2017</v>
      </c>
      <c r="E350" s="562" t="s">
        <v>3243</v>
      </c>
      <c r="F350" s="555">
        <f>1000*1.309</f>
        <v>1309</v>
      </c>
      <c r="G350" s="562">
        <v>5728</v>
      </c>
      <c r="H350" s="555">
        <f t="shared" si="21"/>
        <v>7497952</v>
      </c>
      <c r="I350" s="562">
        <f t="shared" si="20"/>
        <v>5728</v>
      </c>
      <c r="J350" s="563">
        <f t="shared" si="22"/>
        <v>7497952</v>
      </c>
    </row>
    <row r="351" spans="1:10" ht="25.5">
      <c r="A351" s="555">
        <v>342</v>
      </c>
      <c r="B351" s="505" t="s">
        <v>3362</v>
      </c>
      <c r="C351" s="277">
        <v>2017</v>
      </c>
      <c r="D351" s="277">
        <v>2017</v>
      </c>
      <c r="E351" s="562" t="s">
        <v>3243</v>
      </c>
      <c r="F351" s="555">
        <v>10878</v>
      </c>
      <c r="G351" s="562">
        <v>2418</v>
      </c>
      <c r="H351" s="555">
        <v>26303004</v>
      </c>
      <c r="I351" s="562">
        <f t="shared" si="20"/>
        <v>2418</v>
      </c>
      <c r="J351" s="563">
        <v>26303004</v>
      </c>
    </row>
    <row r="352" spans="1:10">
      <c r="A352" s="555">
        <v>343</v>
      </c>
      <c r="B352" s="505" t="s">
        <v>3363</v>
      </c>
      <c r="C352" s="277">
        <v>1985</v>
      </c>
      <c r="D352" s="277">
        <v>2002</v>
      </c>
      <c r="E352" s="562" t="s">
        <v>120</v>
      </c>
      <c r="F352" s="555">
        <f>1000*577.2</f>
        <v>577200</v>
      </c>
      <c r="G352" s="562">
        <v>1</v>
      </c>
      <c r="H352" s="555">
        <f t="shared" si="21"/>
        <v>577200</v>
      </c>
      <c r="I352" s="562">
        <f t="shared" si="20"/>
        <v>1</v>
      </c>
      <c r="J352" s="563">
        <f t="shared" si="22"/>
        <v>577200</v>
      </c>
    </row>
    <row r="353" spans="1:10">
      <c r="A353" s="555">
        <v>344</v>
      </c>
      <c r="B353" s="505" t="s">
        <v>3364</v>
      </c>
      <c r="C353" s="277"/>
      <c r="D353" s="277">
        <v>2018</v>
      </c>
      <c r="E353" s="562" t="s">
        <v>3243</v>
      </c>
      <c r="F353" s="555">
        <v>985280</v>
      </c>
      <c r="G353" s="562">
        <v>1</v>
      </c>
      <c r="H353" s="555">
        <f t="shared" si="21"/>
        <v>985280</v>
      </c>
      <c r="I353" s="562">
        <f t="shared" si="20"/>
        <v>1</v>
      </c>
      <c r="J353" s="563">
        <f t="shared" si="22"/>
        <v>985280</v>
      </c>
    </row>
    <row r="354" spans="1:10">
      <c r="A354" s="555">
        <v>345</v>
      </c>
      <c r="B354" s="505" t="s">
        <v>3237</v>
      </c>
      <c r="C354" s="277"/>
      <c r="D354" s="277">
        <v>2018</v>
      </c>
      <c r="E354" s="562" t="s">
        <v>120</v>
      </c>
      <c r="F354" s="555">
        <v>2536</v>
      </c>
      <c r="G354" s="562">
        <v>4995</v>
      </c>
      <c r="H354" s="555">
        <v>12667620</v>
      </c>
      <c r="I354" s="562">
        <f t="shared" si="20"/>
        <v>4995</v>
      </c>
      <c r="J354" s="563">
        <v>12667620</v>
      </c>
    </row>
    <row r="355" spans="1:10">
      <c r="A355" s="555">
        <v>346</v>
      </c>
      <c r="B355" s="464" t="s">
        <v>121</v>
      </c>
      <c r="C355" s="195"/>
      <c r="D355" s="196">
        <v>2018</v>
      </c>
      <c r="E355" s="465" t="s">
        <v>13</v>
      </c>
      <c r="F355" s="466">
        <v>20148.75</v>
      </c>
      <c r="G355" s="196">
        <v>120</v>
      </c>
      <c r="H355" s="466">
        <v>2417850</v>
      </c>
      <c r="I355" s="562">
        <f t="shared" si="20"/>
        <v>120</v>
      </c>
      <c r="J355" s="563">
        <f t="shared" si="22"/>
        <v>2417850</v>
      </c>
    </row>
    <row r="356" spans="1:10">
      <c r="A356" s="555">
        <v>347</v>
      </c>
      <c r="B356" s="505" t="s">
        <v>3238</v>
      </c>
      <c r="C356" s="277"/>
      <c r="D356" s="277">
        <v>2018</v>
      </c>
      <c r="E356" s="562" t="s">
        <v>120</v>
      </c>
      <c r="F356" s="555">
        <v>1820</v>
      </c>
      <c r="G356" s="562">
        <v>6500</v>
      </c>
      <c r="H356" s="555">
        <f t="shared" si="21"/>
        <v>11830000</v>
      </c>
      <c r="I356" s="562">
        <v>6500</v>
      </c>
      <c r="J356" s="555">
        <v>11830000</v>
      </c>
    </row>
    <row r="357" spans="1:10">
      <c r="A357" s="555">
        <v>348</v>
      </c>
      <c r="B357" s="505" t="s">
        <v>3239</v>
      </c>
      <c r="C357" s="277">
        <v>2019</v>
      </c>
      <c r="D357" s="277">
        <v>2019</v>
      </c>
      <c r="E357" s="562" t="s">
        <v>13</v>
      </c>
      <c r="F357" s="555">
        <v>44000</v>
      </c>
      <c r="G357" s="562">
        <v>11</v>
      </c>
      <c r="H357" s="555">
        <v>484000</v>
      </c>
      <c r="I357" s="562">
        <v>11</v>
      </c>
      <c r="J357" s="555">
        <v>484000</v>
      </c>
    </row>
    <row r="358" spans="1:10" ht="38.25">
      <c r="A358" s="555">
        <v>349</v>
      </c>
      <c r="B358" s="505" t="s">
        <v>3365</v>
      </c>
      <c r="C358" s="277"/>
      <c r="D358" s="277">
        <v>2019</v>
      </c>
      <c r="E358" s="562" t="s">
        <v>13</v>
      </c>
      <c r="F358" s="555">
        <v>50000</v>
      </c>
      <c r="G358" s="562">
        <v>4</v>
      </c>
      <c r="H358" s="555">
        <v>200000</v>
      </c>
      <c r="I358" s="562">
        <v>4</v>
      </c>
      <c r="J358" s="555">
        <v>200000</v>
      </c>
    </row>
    <row r="359" spans="1:10" ht="25.5">
      <c r="A359" s="555">
        <v>350</v>
      </c>
      <c r="B359" s="505" t="s">
        <v>3366</v>
      </c>
      <c r="C359" s="277"/>
      <c r="D359" s="277">
        <v>2019</v>
      </c>
      <c r="E359" s="562" t="s">
        <v>3243</v>
      </c>
      <c r="F359" s="555">
        <v>7411.9</v>
      </c>
      <c r="G359" s="562">
        <v>3842</v>
      </c>
      <c r="H359" s="555">
        <v>28476540</v>
      </c>
      <c r="I359" s="562">
        <v>3842</v>
      </c>
      <c r="J359" s="555">
        <v>28476540</v>
      </c>
    </row>
    <row r="360" spans="1:10">
      <c r="A360" s="555">
        <v>351</v>
      </c>
      <c r="B360" s="505" t="s">
        <v>3237</v>
      </c>
      <c r="C360" s="277"/>
      <c r="D360" s="277">
        <v>2019</v>
      </c>
      <c r="E360" s="562" t="s">
        <v>120</v>
      </c>
      <c r="F360" s="555">
        <v>4522.76</v>
      </c>
      <c r="G360" s="562">
        <v>3285.6</v>
      </c>
      <c r="H360" s="555">
        <v>14860100</v>
      </c>
      <c r="I360" s="562">
        <v>3285.6</v>
      </c>
      <c r="J360" s="555">
        <v>14860100</v>
      </c>
    </row>
    <row r="361" spans="1:10">
      <c r="A361" s="555">
        <v>352</v>
      </c>
      <c r="B361" s="505" t="s">
        <v>3238</v>
      </c>
      <c r="C361" s="277">
        <v>2018</v>
      </c>
      <c r="D361" s="277">
        <v>2019</v>
      </c>
      <c r="E361" s="562" t="s">
        <v>120</v>
      </c>
      <c r="F361" s="555">
        <v>1674</v>
      </c>
      <c r="G361" s="562">
        <v>2627</v>
      </c>
      <c r="H361" s="555">
        <v>4397598</v>
      </c>
      <c r="I361" s="562">
        <v>2627</v>
      </c>
      <c r="J361" s="555">
        <v>4397598</v>
      </c>
    </row>
    <row r="362" spans="1:10">
      <c r="A362" s="555">
        <v>353</v>
      </c>
      <c r="B362" s="505" t="s">
        <v>3238</v>
      </c>
      <c r="C362" s="277"/>
      <c r="D362" s="277">
        <v>2019</v>
      </c>
      <c r="E362" s="562" t="s">
        <v>120</v>
      </c>
      <c r="F362" s="555">
        <v>2496</v>
      </c>
      <c r="G362" s="562">
        <v>7454</v>
      </c>
      <c r="H362" s="555">
        <v>18605200</v>
      </c>
      <c r="I362" s="562">
        <v>7454</v>
      </c>
      <c r="J362" s="555">
        <v>18605200</v>
      </c>
    </row>
    <row r="363" spans="1:10" ht="25.5">
      <c r="A363" s="555">
        <v>354</v>
      </c>
      <c r="B363" s="505" t="s">
        <v>3367</v>
      </c>
      <c r="C363" s="277"/>
      <c r="D363" s="277">
        <v>2019</v>
      </c>
      <c r="E363" s="562" t="s">
        <v>3243</v>
      </c>
      <c r="F363" s="555">
        <v>8845.9500000000007</v>
      </c>
      <c r="G363" s="562">
        <v>699</v>
      </c>
      <c r="H363" s="555">
        <v>6183320</v>
      </c>
      <c r="I363" s="562">
        <v>699</v>
      </c>
      <c r="J363" s="555">
        <v>6183320</v>
      </c>
    </row>
    <row r="364" spans="1:10" ht="38.25">
      <c r="A364" s="555">
        <v>355</v>
      </c>
      <c r="B364" s="505" t="s">
        <v>3368</v>
      </c>
      <c r="C364" s="277"/>
      <c r="D364" s="277">
        <v>2019</v>
      </c>
      <c r="E364" s="562" t="s">
        <v>3243</v>
      </c>
      <c r="F364" s="555">
        <v>37974</v>
      </c>
      <c r="G364" s="562">
        <v>1414</v>
      </c>
      <c r="H364" s="555">
        <v>53695360</v>
      </c>
      <c r="I364" s="562">
        <v>1414</v>
      </c>
      <c r="J364" s="555">
        <v>53695360</v>
      </c>
    </row>
    <row r="365" spans="1:10" ht="25.5">
      <c r="A365" s="555">
        <v>356</v>
      </c>
      <c r="B365" s="505" t="s">
        <v>3369</v>
      </c>
      <c r="C365" s="277"/>
      <c r="D365" s="277">
        <v>2019</v>
      </c>
      <c r="E365" s="562" t="s">
        <v>3243</v>
      </c>
      <c r="F365" s="555">
        <v>3358</v>
      </c>
      <c r="G365" s="562">
        <v>2751.4</v>
      </c>
      <c r="H365" s="555">
        <v>9240000</v>
      </c>
      <c r="I365" s="562">
        <v>2751.4</v>
      </c>
      <c r="J365" s="555">
        <v>9240000</v>
      </c>
    </row>
    <row r="366" spans="1:10" ht="25.5">
      <c r="A366" s="555">
        <v>357</v>
      </c>
      <c r="B366" s="505" t="s">
        <v>3370</v>
      </c>
      <c r="C366" s="277"/>
      <c r="D366" s="277">
        <v>2019</v>
      </c>
      <c r="E366" s="562" t="s">
        <v>120</v>
      </c>
      <c r="F366" s="555">
        <v>1100</v>
      </c>
      <c r="G366" s="562">
        <v>682</v>
      </c>
      <c r="H366" s="555">
        <v>750200</v>
      </c>
      <c r="I366" s="562">
        <v>682</v>
      </c>
      <c r="J366" s="555">
        <v>750200</v>
      </c>
    </row>
    <row r="367" spans="1:10" ht="25.5">
      <c r="A367" s="555">
        <v>358</v>
      </c>
      <c r="B367" s="505" t="s">
        <v>3371</v>
      </c>
      <c r="C367" s="277"/>
      <c r="D367" s="277">
        <v>2019</v>
      </c>
      <c r="E367" s="562" t="s">
        <v>3243</v>
      </c>
      <c r="F367" s="555">
        <v>2465</v>
      </c>
      <c r="G367" s="562">
        <v>18</v>
      </c>
      <c r="H367" s="555">
        <v>44370</v>
      </c>
      <c r="I367" s="562">
        <v>18</v>
      </c>
      <c r="J367" s="555">
        <v>44370</v>
      </c>
    </row>
    <row r="368" spans="1:10">
      <c r="A368" s="555">
        <v>359</v>
      </c>
      <c r="B368" s="505" t="s">
        <v>3237</v>
      </c>
      <c r="C368" s="277"/>
      <c r="D368" s="277">
        <v>2020</v>
      </c>
      <c r="E368" s="562" t="s">
        <v>120</v>
      </c>
      <c r="F368" s="555">
        <v>7671.5</v>
      </c>
      <c r="G368" s="562">
        <v>2500</v>
      </c>
      <c r="H368" s="555">
        <v>19179000</v>
      </c>
      <c r="I368" s="562">
        <v>2500</v>
      </c>
      <c r="J368" s="555">
        <v>19179000</v>
      </c>
    </row>
    <row r="369" spans="1:10">
      <c r="A369" s="555">
        <v>360</v>
      </c>
      <c r="B369" s="505" t="s">
        <v>3238</v>
      </c>
      <c r="C369" s="277"/>
      <c r="D369" s="277">
        <v>2020</v>
      </c>
      <c r="E369" s="562" t="s">
        <v>120</v>
      </c>
      <c r="F369" s="555">
        <v>2511.6</v>
      </c>
      <c r="G369" s="562">
        <v>7080</v>
      </c>
      <c r="H369" s="555">
        <v>17782100</v>
      </c>
      <c r="I369" s="562">
        <v>7080</v>
      </c>
      <c r="J369" s="555">
        <v>17782100</v>
      </c>
    </row>
    <row r="370" spans="1:10" ht="25.5">
      <c r="A370" s="555">
        <v>361</v>
      </c>
      <c r="B370" s="505" t="s">
        <v>3372</v>
      </c>
      <c r="C370" s="277"/>
      <c r="D370" s="277">
        <v>2020</v>
      </c>
      <c r="E370" s="562" t="s">
        <v>3243</v>
      </c>
      <c r="F370" s="555">
        <v>9341.7000000000007</v>
      </c>
      <c r="G370" s="562">
        <v>3235</v>
      </c>
      <c r="H370" s="555">
        <v>30220422</v>
      </c>
      <c r="I370" s="562">
        <v>3235</v>
      </c>
      <c r="J370" s="555">
        <v>30220422</v>
      </c>
    </row>
    <row r="371" spans="1:10">
      <c r="A371" s="555">
        <v>362</v>
      </c>
      <c r="B371" s="505" t="s">
        <v>3239</v>
      </c>
      <c r="C371" s="277"/>
      <c r="D371" s="277">
        <v>2020</v>
      </c>
      <c r="E371" s="562" t="s">
        <v>13</v>
      </c>
      <c r="F371" s="555">
        <v>44500</v>
      </c>
      <c r="G371" s="562">
        <v>13</v>
      </c>
      <c r="H371" s="564">
        <v>578500</v>
      </c>
      <c r="I371" s="562">
        <v>13</v>
      </c>
      <c r="J371" s="564">
        <v>578500</v>
      </c>
    </row>
    <row r="372" spans="1:10" ht="25.5">
      <c r="A372" s="555">
        <v>363</v>
      </c>
      <c r="B372" s="505" t="s">
        <v>3373</v>
      </c>
      <c r="C372" s="277">
        <v>2020</v>
      </c>
      <c r="D372" s="277">
        <v>2021</v>
      </c>
      <c r="E372" s="562" t="s">
        <v>3243</v>
      </c>
      <c r="F372" s="563">
        <v>97940</v>
      </c>
      <c r="G372" s="565">
        <v>2558</v>
      </c>
      <c r="H372" s="566">
        <v>245535697</v>
      </c>
      <c r="I372" s="565">
        <v>2558</v>
      </c>
      <c r="J372" s="566">
        <v>245535697</v>
      </c>
    </row>
    <row r="373" spans="1:10">
      <c r="A373" s="555">
        <v>364</v>
      </c>
      <c r="B373" s="505" t="s">
        <v>3374</v>
      </c>
      <c r="C373" s="277"/>
      <c r="D373" s="277">
        <v>2020</v>
      </c>
      <c r="E373" s="562" t="s">
        <v>13</v>
      </c>
      <c r="F373" s="555">
        <v>235400</v>
      </c>
      <c r="G373" s="562">
        <v>1</v>
      </c>
      <c r="H373" s="564">
        <v>235400</v>
      </c>
      <c r="I373" s="562">
        <v>1</v>
      </c>
      <c r="J373" s="564">
        <v>235400</v>
      </c>
    </row>
    <row r="374" spans="1:10" ht="25.5">
      <c r="A374" s="555">
        <v>365</v>
      </c>
      <c r="B374" s="505" t="s">
        <v>3375</v>
      </c>
      <c r="C374" s="277"/>
      <c r="D374" s="277">
        <v>2021</v>
      </c>
      <c r="E374" s="562" t="s">
        <v>3269</v>
      </c>
      <c r="F374" s="555">
        <v>3597260</v>
      </c>
      <c r="G374" s="562">
        <v>2.8</v>
      </c>
      <c r="H374" s="564">
        <v>10072327</v>
      </c>
      <c r="I374" s="562">
        <v>2.8</v>
      </c>
      <c r="J374" s="564">
        <v>10072327</v>
      </c>
    </row>
    <row r="375" spans="1:10">
      <c r="A375" s="555">
        <v>366</v>
      </c>
      <c r="B375" s="510" t="s">
        <v>3276</v>
      </c>
      <c r="C375" s="474"/>
      <c r="D375" s="474">
        <v>2021</v>
      </c>
      <c r="E375" s="506" t="s">
        <v>13</v>
      </c>
      <c r="F375" s="507">
        <v>56900</v>
      </c>
      <c r="G375" s="506">
        <v>30</v>
      </c>
      <c r="H375" s="517">
        <v>1707000</v>
      </c>
      <c r="I375" s="506">
        <v>30</v>
      </c>
      <c r="J375" s="517">
        <v>1707000</v>
      </c>
    </row>
    <row r="376" spans="1:10" ht="25.5">
      <c r="A376" s="555">
        <v>367</v>
      </c>
      <c r="B376" s="510" t="s">
        <v>3282</v>
      </c>
      <c r="C376" s="474"/>
      <c r="D376" s="474">
        <v>2021</v>
      </c>
      <c r="E376" s="506" t="s">
        <v>120</v>
      </c>
      <c r="F376" s="507">
        <v>5440</v>
      </c>
      <c r="G376" s="506">
        <v>5326</v>
      </c>
      <c r="H376" s="567">
        <v>28977894</v>
      </c>
      <c r="I376" s="506">
        <v>5326</v>
      </c>
      <c r="J376" s="517">
        <v>28977894</v>
      </c>
    </row>
    <row r="377" spans="1:10" ht="25.5">
      <c r="A377" s="555">
        <v>368</v>
      </c>
      <c r="B377" s="505" t="s">
        <v>3376</v>
      </c>
      <c r="C377" s="546"/>
      <c r="D377" s="554">
        <v>2021</v>
      </c>
      <c r="E377" s="554" t="s">
        <v>120</v>
      </c>
      <c r="F377" s="555">
        <v>8591</v>
      </c>
      <c r="G377" s="554">
        <v>8025</v>
      </c>
      <c r="H377" s="566">
        <v>68943877</v>
      </c>
      <c r="I377" s="554">
        <v>8025</v>
      </c>
      <c r="J377" s="564">
        <v>68943877</v>
      </c>
    </row>
    <row r="378" spans="1:10">
      <c r="A378" s="555">
        <v>369</v>
      </c>
      <c r="B378" s="510" t="s">
        <v>3377</v>
      </c>
      <c r="C378" s="474"/>
      <c r="D378" s="474">
        <v>2021</v>
      </c>
      <c r="E378" s="506" t="s">
        <v>13</v>
      </c>
      <c r="F378" s="507">
        <v>78338</v>
      </c>
      <c r="G378" s="506">
        <v>8</v>
      </c>
      <c r="H378" s="567">
        <v>626704</v>
      </c>
      <c r="I378" s="506">
        <v>8</v>
      </c>
      <c r="J378" s="517">
        <v>626704</v>
      </c>
    </row>
    <row r="379" spans="1:10" ht="25.5">
      <c r="A379" s="555">
        <v>370</v>
      </c>
      <c r="B379" s="505" t="s">
        <v>3378</v>
      </c>
      <c r="C379" s="554">
        <v>2021</v>
      </c>
      <c r="D379" s="554">
        <v>2022</v>
      </c>
      <c r="E379" s="554" t="s">
        <v>120</v>
      </c>
      <c r="F379" s="555">
        <v>2928</v>
      </c>
      <c r="G379" s="554">
        <v>1502</v>
      </c>
      <c r="H379" s="566">
        <v>4398063</v>
      </c>
      <c r="I379" s="554">
        <v>1502</v>
      </c>
      <c r="J379" s="564">
        <v>4398063</v>
      </c>
    </row>
    <row r="380" spans="1:10">
      <c r="A380" s="555">
        <v>371</v>
      </c>
      <c r="B380" s="505" t="s">
        <v>3217</v>
      </c>
      <c r="C380" s="546"/>
      <c r="D380" s="554">
        <v>2021</v>
      </c>
      <c r="E380" s="554" t="s">
        <v>13</v>
      </c>
      <c r="F380" s="555">
        <v>185000</v>
      </c>
      <c r="G380" s="554">
        <v>1</v>
      </c>
      <c r="H380" s="566">
        <v>185000</v>
      </c>
      <c r="I380" s="554">
        <v>1</v>
      </c>
      <c r="J380" s="564">
        <v>185000</v>
      </c>
    </row>
    <row r="381" spans="1:10">
      <c r="A381" s="555">
        <v>372</v>
      </c>
      <c r="B381" s="505" t="s">
        <v>3379</v>
      </c>
      <c r="C381" s="546"/>
      <c r="D381" s="554">
        <v>2021</v>
      </c>
      <c r="E381" s="554" t="s">
        <v>13</v>
      </c>
      <c r="F381" s="555">
        <v>4000000</v>
      </c>
      <c r="G381" s="554">
        <v>2</v>
      </c>
      <c r="H381" s="566">
        <v>8000000</v>
      </c>
      <c r="I381" s="554">
        <v>2</v>
      </c>
      <c r="J381" s="564">
        <v>8000000</v>
      </c>
    </row>
    <row r="382" spans="1:10" ht="25.5">
      <c r="A382" s="555">
        <v>373</v>
      </c>
      <c r="B382" s="505" t="s">
        <v>3380</v>
      </c>
      <c r="C382" s="546">
        <v>2021</v>
      </c>
      <c r="D382" s="554">
        <v>2022</v>
      </c>
      <c r="E382" s="554" t="s">
        <v>120</v>
      </c>
      <c r="F382" s="555">
        <v>9487</v>
      </c>
      <c r="G382" s="554">
        <v>9153</v>
      </c>
      <c r="H382" s="566">
        <v>86837467</v>
      </c>
      <c r="I382" s="554">
        <v>9153</v>
      </c>
      <c r="J382" s="564">
        <v>86837467</v>
      </c>
    </row>
    <row r="383" spans="1:10">
      <c r="A383" s="555">
        <v>374</v>
      </c>
      <c r="B383" s="505" t="s">
        <v>3381</v>
      </c>
      <c r="C383" s="546"/>
      <c r="D383" s="554">
        <v>2022</v>
      </c>
      <c r="E383" s="554" t="s">
        <v>3243</v>
      </c>
      <c r="F383" s="555">
        <v>44864</v>
      </c>
      <c r="G383" s="554">
        <v>825</v>
      </c>
      <c r="H383" s="566">
        <v>37012963</v>
      </c>
      <c r="I383" s="554">
        <v>825</v>
      </c>
      <c r="J383" s="564">
        <v>37012963</v>
      </c>
    </row>
    <row r="384" spans="1:10">
      <c r="A384" s="555">
        <v>375</v>
      </c>
      <c r="B384" s="505" t="s">
        <v>3237</v>
      </c>
      <c r="C384" s="546"/>
      <c r="D384" s="554">
        <v>2022</v>
      </c>
      <c r="E384" s="554" t="s">
        <v>3243</v>
      </c>
      <c r="F384" s="555">
        <v>6075</v>
      </c>
      <c r="G384" s="554">
        <v>3520</v>
      </c>
      <c r="H384" s="566">
        <v>21384750</v>
      </c>
      <c r="I384" s="554">
        <v>3520</v>
      </c>
      <c r="J384" s="564">
        <v>21384750</v>
      </c>
    </row>
    <row r="385" spans="1:10">
      <c r="A385" s="555">
        <v>376</v>
      </c>
      <c r="B385" s="505" t="s">
        <v>3291</v>
      </c>
      <c r="C385" s="546"/>
      <c r="D385" s="554">
        <v>2022</v>
      </c>
      <c r="E385" s="554" t="s">
        <v>13</v>
      </c>
      <c r="F385" s="555">
        <v>98207</v>
      </c>
      <c r="G385" s="554">
        <v>180</v>
      </c>
      <c r="H385" s="566">
        <v>17677260</v>
      </c>
      <c r="I385" s="554">
        <v>180</v>
      </c>
      <c r="J385" s="564">
        <v>17677260</v>
      </c>
    </row>
    <row r="386" spans="1:10" ht="25.5">
      <c r="A386" s="555">
        <v>377</v>
      </c>
      <c r="B386" s="505" t="s">
        <v>3293</v>
      </c>
      <c r="C386" s="546"/>
      <c r="D386" s="554">
        <v>2022</v>
      </c>
      <c r="E386" s="554" t="s">
        <v>13</v>
      </c>
      <c r="F386" s="555">
        <v>2804569</v>
      </c>
      <c r="G386" s="554">
        <v>4</v>
      </c>
      <c r="H386" s="566">
        <v>11218277</v>
      </c>
      <c r="I386" s="554">
        <v>4</v>
      </c>
      <c r="J386" s="564">
        <v>11218277</v>
      </c>
    </row>
    <row r="387" spans="1:10">
      <c r="A387" s="555"/>
      <c r="B387" s="505"/>
      <c r="C387" s="277"/>
      <c r="D387" s="277"/>
      <c r="E387" s="562"/>
      <c r="F387" s="555"/>
      <c r="G387" s="568">
        <f>SUM(G324:G386)</f>
        <v>170566.3</v>
      </c>
      <c r="H387" s="568">
        <f>SUM(H324:H386)</f>
        <v>1213810546</v>
      </c>
      <c r="I387" s="568">
        <f>SUM(I324:I386)</f>
        <v>170566.3</v>
      </c>
      <c r="J387" s="568">
        <f>SUM(J324:J386)</f>
        <v>1213810546</v>
      </c>
    </row>
    <row r="388" spans="1:10" ht="15.75">
      <c r="A388" s="1333" t="s">
        <v>3382</v>
      </c>
      <c r="B388" s="1333"/>
      <c r="C388" s="1333"/>
      <c r="D388" s="1333"/>
      <c r="E388" s="1333"/>
      <c r="F388" s="1333"/>
      <c r="G388" s="1333"/>
      <c r="H388" s="1333"/>
      <c r="I388" s="1333"/>
      <c r="J388" s="1333"/>
    </row>
    <row r="389" spans="1:10">
      <c r="A389" s="503">
        <v>378</v>
      </c>
      <c r="B389" s="569" t="s">
        <v>3383</v>
      </c>
      <c r="C389" s="533"/>
      <c r="D389" s="533">
        <v>1996</v>
      </c>
      <c r="E389" s="533" t="s">
        <v>13</v>
      </c>
      <c r="F389" s="533">
        <v>80000</v>
      </c>
      <c r="G389" s="533">
        <v>1</v>
      </c>
      <c r="H389" s="533">
        <v>80000</v>
      </c>
      <c r="I389" s="533">
        <v>1</v>
      </c>
      <c r="J389" s="570">
        <v>80000</v>
      </c>
    </row>
    <row r="390" spans="1:10">
      <c r="A390" s="503">
        <v>379</v>
      </c>
      <c r="B390" s="571" t="s">
        <v>3383</v>
      </c>
      <c r="C390" s="537"/>
      <c r="D390" s="537">
        <v>1997</v>
      </c>
      <c r="E390" s="537" t="s">
        <v>13</v>
      </c>
      <c r="F390" s="537">
        <v>88000</v>
      </c>
      <c r="G390" s="537">
        <v>1</v>
      </c>
      <c r="H390" s="537">
        <v>88000</v>
      </c>
      <c r="I390" s="537">
        <v>1</v>
      </c>
      <c r="J390" s="545">
        <v>88000</v>
      </c>
    </row>
    <row r="391" spans="1:10">
      <c r="A391" s="503">
        <v>380</v>
      </c>
      <c r="B391" s="571" t="s">
        <v>3384</v>
      </c>
      <c r="C391" s="537">
        <v>1980</v>
      </c>
      <c r="D391" s="537">
        <v>1980</v>
      </c>
      <c r="E391" s="537" t="s">
        <v>3385</v>
      </c>
      <c r="F391" s="537">
        <v>1235</v>
      </c>
      <c r="G391" s="537">
        <v>110</v>
      </c>
      <c r="H391" s="537">
        <v>135850</v>
      </c>
      <c r="I391" s="537">
        <v>110</v>
      </c>
      <c r="J391" s="545">
        <v>135850</v>
      </c>
    </row>
    <row r="392" spans="1:10">
      <c r="A392" s="503">
        <v>381</v>
      </c>
      <c r="B392" s="571" t="s">
        <v>3386</v>
      </c>
      <c r="C392" s="537">
        <v>1975</v>
      </c>
      <c r="D392" s="537">
        <v>1979</v>
      </c>
      <c r="E392" s="537" t="s">
        <v>3269</v>
      </c>
      <c r="F392" s="537">
        <v>1298.0999999999999</v>
      </c>
      <c r="G392" s="537">
        <v>4.74</v>
      </c>
      <c r="H392" s="537">
        <v>6153</v>
      </c>
      <c r="I392" s="537">
        <v>4.74</v>
      </c>
      <c r="J392" s="545">
        <v>6153</v>
      </c>
    </row>
    <row r="393" spans="1:10">
      <c r="A393" s="503">
        <v>382</v>
      </c>
      <c r="B393" s="571" t="s">
        <v>3387</v>
      </c>
      <c r="C393" s="537">
        <v>1830</v>
      </c>
      <c r="D393" s="537">
        <v>1835</v>
      </c>
      <c r="E393" s="537" t="s">
        <v>3269</v>
      </c>
      <c r="F393" s="537">
        <v>7913.8</v>
      </c>
      <c r="G393" s="537">
        <v>2.6</v>
      </c>
      <c r="H393" s="537">
        <v>20576</v>
      </c>
      <c r="I393" s="537">
        <v>2.6</v>
      </c>
      <c r="J393" s="545">
        <v>20576</v>
      </c>
    </row>
    <row r="394" spans="1:10">
      <c r="A394" s="503">
        <v>383</v>
      </c>
      <c r="B394" s="571" t="s">
        <v>3388</v>
      </c>
      <c r="C394" s="537"/>
      <c r="D394" s="537">
        <v>1995</v>
      </c>
      <c r="E394" s="537" t="s">
        <v>3385</v>
      </c>
      <c r="F394" s="537">
        <v>3186</v>
      </c>
      <c r="G394" s="537">
        <v>34</v>
      </c>
      <c r="H394" s="537">
        <v>108324</v>
      </c>
      <c r="I394" s="537">
        <v>34</v>
      </c>
      <c r="J394" s="545">
        <v>108324</v>
      </c>
    </row>
    <row r="395" spans="1:10">
      <c r="A395" s="503">
        <v>384</v>
      </c>
      <c r="B395" s="571" t="s">
        <v>3389</v>
      </c>
      <c r="C395" s="537"/>
      <c r="D395" s="537"/>
      <c r="E395" s="537"/>
      <c r="F395" s="537"/>
      <c r="G395" s="537"/>
      <c r="H395" s="537">
        <v>8504694</v>
      </c>
      <c r="I395" s="537"/>
      <c r="J395" s="545">
        <v>8504694</v>
      </c>
    </row>
    <row r="396" spans="1:10">
      <c r="A396" s="503">
        <v>385</v>
      </c>
      <c r="B396" s="571" t="s">
        <v>3390</v>
      </c>
      <c r="C396" s="537"/>
      <c r="D396" s="537">
        <v>1995</v>
      </c>
      <c r="E396" s="537" t="s">
        <v>727</v>
      </c>
      <c r="F396" s="537">
        <v>2822.6</v>
      </c>
      <c r="G396" s="537">
        <v>14</v>
      </c>
      <c r="H396" s="537">
        <v>39516</v>
      </c>
      <c r="I396" s="537">
        <v>14</v>
      </c>
      <c r="J396" s="545">
        <v>39516</v>
      </c>
    </row>
    <row r="397" spans="1:10">
      <c r="A397" s="503">
        <v>386</v>
      </c>
      <c r="B397" s="571" t="s">
        <v>3391</v>
      </c>
      <c r="C397" s="537">
        <v>1982</v>
      </c>
      <c r="D397" s="537">
        <v>1983</v>
      </c>
      <c r="E397" s="537" t="s">
        <v>727</v>
      </c>
      <c r="F397" s="537">
        <v>57100</v>
      </c>
      <c r="G397" s="537">
        <v>1416</v>
      </c>
      <c r="H397" s="537">
        <v>80854181</v>
      </c>
      <c r="I397" s="537">
        <v>1416</v>
      </c>
      <c r="J397" s="537">
        <v>80854181</v>
      </c>
    </row>
    <row r="398" spans="1:10">
      <c r="A398" s="503">
        <v>387</v>
      </c>
      <c r="B398" s="571" t="s">
        <v>3392</v>
      </c>
      <c r="C398" s="537"/>
      <c r="D398" s="537">
        <v>2010</v>
      </c>
      <c r="E398" s="537" t="s">
        <v>3393</v>
      </c>
      <c r="F398" s="537">
        <v>5544</v>
      </c>
      <c r="G398" s="537">
        <v>500</v>
      </c>
      <c r="H398" s="537">
        <v>2772000</v>
      </c>
      <c r="I398" s="537">
        <v>500</v>
      </c>
      <c r="J398" s="537">
        <v>2772000</v>
      </c>
    </row>
    <row r="399" spans="1:10">
      <c r="A399" s="503">
        <v>388</v>
      </c>
      <c r="B399" s="571" t="s">
        <v>3394</v>
      </c>
      <c r="C399" s="537"/>
      <c r="D399" s="537">
        <v>2010</v>
      </c>
      <c r="E399" s="537" t="s">
        <v>727</v>
      </c>
      <c r="F399" s="537">
        <v>6482.7</v>
      </c>
      <c r="G399" s="537">
        <v>290</v>
      </c>
      <c r="H399" s="537">
        <v>1880000</v>
      </c>
      <c r="I399" s="537">
        <v>290</v>
      </c>
      <c r="J399" s="545">
        <v>1880000</v>
      </c>
    </row>
    <row r="400" spans="1:10">
      <c r="A400" s="503">
        <v>389</v>
      </c>
      <c r="B400" s="571" t="s">
        <v>3395</v>
      </c>
      <c r="C400" s="537">
        <v>2018</v>
      </c>
      <c r="D400" s="537">
        <v>2019</v>
      </c>
      <c r="E400" s="537" t="s">
        <v>3246</v>
      </c>
      <c r="F400" s="537">
        <v>1600.8</v>
      </c>
      <c r="G400" s="537">
        <v>3200</v>
      </c>
      <c r="H400" s="537">
        <v>5122700</v>
      </c>
      <c r="I400" s="537">
        <v>3200</v>
      </c>
      <c r="J400" s="545">
        <v>5122700</v>
      </c>
    </row>
    <row r="401" spans="1:10" ht="26.25">
      <c r="A401" s="503">
        <v>390</v>
      </c>
      <c r="B401" s="572" t="s">
        <v>3396</v>
      </c>
      <c r="C401" s="537"/>
      <c r="D401" s="537">
        <v>2019</v>
      </c>
      <c r="E401" s="537" t="s">
        <v>120</v>
      </c>
      <c r="F401" s="537">
        <v>2496</v>
      </c>
      <c r="G401" s="537">
        <v>1200</v>
      </c>
      <c r="H401" s="537">
        <v>2995200</v>
      </c>
      <c r="I401" s="537">
        <v>1200</v>
      </c>
      <c r="J401" s="545">
        <v>2995200</v>
      </c>
    </row>
    <row r="402" spans="1:10">
      <c r="A402" s="503">
        <v>391</v>
      </c>
      <c r="B402" s="572" t="s">
        <v>3397</v>
      </c>
      <c r="C402" s="537"/>
      <c r="D402" s="537">
        <v>2022</v>
      </c>
      <c r="E402" s="537" t="s">
        <v>3243</v>
      </c>
      <c r="F402" s="537">
        <v>37813</v>
      </c>
      <c r="G402" s="537">
        <v>380</v>
      </c>
      <c r="H402" s="537">
        <v>14369120</v>
      </c>
      <c r="I402" s="537">
        <v>380</v>
      </c>
      <c r="J402" s="545">
        <v>14369120</v>
      </c>
    </row>
    <row r="403" spans="1:10" ht="15.75">
      <c r="A403" s="67"/>
      <c r="B403" s="573"/>
      <c r="C403" s="89"/>
      <c r="D403" s="89"/>
      <c r="E403" s="89"/>
      <c r="F403" s="89"/>
      <c r="G403" s="574">
        <f>SUM(G389:G402)</f>
        <v>7153.34</v>
      </c>
      <c r="H403" s="574">
        <f>SUM(H389:H402)</f>
        <v>116976314</v>
      </c>
      <c r="I403" s="574">
        <f>SUM(I389:I402)</f>
        <v>7153.34</v>
      </c>
      <c r="J403" s="574">
        <f>SUM(J389:J402)</f>
        <v>116976314</v>
      </c>
    </row>
    <row r="404" spans="1:10" ht="15.75">
      <c r="A404" s="67"/>
      <c r="B404" s="1333" t="s">
        <v>486</v>
      </c>
      <c r="C404" s="1333"/>
      <c r="D404" s="1333"/>
      <c r="E404" s="1333"/>
      <c r="F404" s="1333"/>
      <c r="G404" s="1333"/>
      <c r="H404" s="1333"/>
      <c r="I404" s="1333"/>
      <c r="J404" s="1333"/>
    </row>
    <row r="405" spans="1:10">
      <c r="A405" s="575">
        <v>392</v>
      </c>
      <c r="B405" s="576" t="s">
        <v>3398</v>
      </c>
      <c r="C405" s="503">
        <v>2017</v>
      </c>
      <c r="D405" s="577">
        <v>2017</v>
      </c>
      <c r="E405" s="578" t="s">
        <v>189</v>
      </c>
      <c r="F405" s="578">
        <v>3782.8</v>
      </c>
      <c r="G405" s="579">
        <v>1820</v>
      </c>
      <c r="H405" s="579">
        <v>6884696</v>
      </c>
      <c r="I405" s="580">
        <v>1820</v>
      </c>
      <c r="J405" s="581">
        <v>6884696</v>
      </c>
    </row>
    <row r="406" spans="1:10">
      <c r="A406" s="575">
        <v>393</v>
      </c>
      <c r="B406" s="576" t="s">
        <v>3399</v>
      </c>
      <c r="C406" s="577">
        <v>1980</v>
      </c>
      <c r="D406" s="577">
        <v>1980</v>
      </c>
      <c r="E406" s="578" t="s">
        <v>13</v>
      </c>
      <c r="F406" s="578">
        <v>170000</v>
      </c>
      <c r="G406" s="579">
        <v>1</v>
      </c>
      <c r="H406" s="579">
        <f>F406*G406</f>
        <v>170000</v>
      </c>
      <c r="I406" s="580">
        <v>1</v>
      </c>
      <c r="J406" s="581">
        <f t="shared" ref="J406:J408" si="23">I406*F406</f>
        <v>170000</v>
      </c>
    </row>
    <row r="407" spans="1:10">
      <c r="A407" s="575">
        <v>394</v>
      </c>
      <c r="B407" s="576" t="s">
        <v>3398</v>
      </c>
      <c r="C407" s="577">
        <v>2009</v>
      </c>
      <c r="D407" s="577">
        <v>2009</v>
      </c>
      <c r="E407" s="578" t="s">
        <v>189</v>
      </c>
      <c r="F407" s="578">
        <v>3165.2</v>
      </c>
      <c r="G407" s="579">
        <v>1718</v>
      </c>
      <c r="H407" s="582">
        <v>5437814</v>
      </c>
      <c r="I407" s="580">
        <v>1718</v>
      </c>
      <c r="J407" s="582">
        <v>5437814</v>
      </c>
    </row>
    <row r="408" spans="1:10">
      <c r="A408" s="575">
        <v>395</v>
      </c>
      <c r="B408" s="576" t="s">
        <v>3400</v>
      </c>
      <c r="C408" s="503">
        <v>1972</v>
      </c>
      <c r="D408" s="577">
        <v>1980</v>
      </c>
      <c r="E408" s="578" t="s">
        <v>13</v>
      </c>
      <c r="F408" s="578">
        <v>414183</v>
      </c>
      <c r="G408" s="579">
        <v>1</v>
      </c>
      <c r="H408" s="579">
        <f>F408*G408</f>
        <v>414183</v>
      </c>
      <c r="I408" s="580">
        <v>1</v>
      </c>
      <c r="J408" s="581">
        <f t="shared" si="23"/>
        <v>414183</v>
      </c>
    </row>
    <row r="409" spans="1:10">
      <c r="A409" s="575">
        <v>396</v>
      </c>
      <c r="B409" s="576" t="s">
        <v>3398</v>
      </c>
      <c r="C409" s="503"/>
      <c r="D409" s="577">
        <v>2013</v>
      </c>
      <c r="E409" s="578" t="s">
        <v>189</v>
      </c>
      <c r="F409" s="578">
        <v>3474</v>
      </c>
      <c r="G409" s="579">
        <v>2944</v>
      </c>
      <c r="H409" s="579">
        <v>10227456</v>
      </c>
      <c r="I409" s="580">
        <v>2944</v>
      </c>
      <c r="J409" s="581">
        <v>10227456</v>
      </c>
    </row>
    <row r="410" spans="1:10">
      <c r="A410" s="575">
        <v>397</v>
      </c>
      <c r="B410" s="576" t="s">
        <v>3401</v>
      </c>
      <c r="C410" s="503"/>
      <c r="D410" s="577">
        <v>2015</v>
      </c>
      <c r="E410" s="578" t="s">
        <v>13</v>
      </c>
      <c r="F410" s="578">
        <v>10434</v>
      </c>
      <c r="G410" s="579">
        <v>1500</v>
      </c>
      <c r="H410" s="579">
        <v>15651000</v>
      </c>
      <c r="I410" s="580">
        <v>1500</v>
      </c>
      <c r="J410" s="581">
        <v>15651000</v>
      </c>
    </row>
    <row r="411" spans="1:10">
      <c r="A411" s="575">
        <v>398</v>
      </c>
      <c r="B411" s="576" t="s">
        <v>3401</v>
      </c>
      <c r="C411" s="503"/>
      <c r="D411" s="577">
        <v>2017</v>
      </c>
      <c r="E411" s="578" t="s">
        <v>13</v>
      </c>
      <c r="F411" s="578">
        <v>10878</v>
      </c>
      <c r="G411" s="579">
        <v>2500</v>
      </c>
      <c r="H411" s="579">
        <v>27195000</v>
      </c>
      <c r="I411" s="580">
        <v>2500</v>
      </c>
      <c r="J411" s="581">
        <v>27195000</v>
      </c>
    </row>
    <row r="412" spans="1:10" ht="26.25">
      <c r="A412" s="575">
        <v>399</v>
      </c>
      <c r="B412" s="583" t="s">
        <v>3402</v>
      </c>
      <c r="C412" s="503"/>
      <c r="D412" s="577">
        <v>2019</v>
      </c>
      <c r="E412" s="578" t="s">
        <v>3243</v>
      </c>
      <c r="F412" s="575">
        <v>6129.89</v>
      </c>
      <c r="G412" s="578">
        <v>1237</v>
      </c>
      <c r="H412" s="579">
        <v>7582680</v>
      </c>
      <c r="I412" s="580">
        <v>1237</v>
      </c>
      <c r="J412" s="581">
        <v>7582680</v>
      </c>
    </row>
    <row r="413" spans="1:10" ht="26.25">
      <c r="A413" s="575">
        <v>400</v>
      </c>
      <c r="B413" s="583" t="s">
        <v>3403</v>
      </c>
      <c r="C413" s="503"/>
      <c r="D413" s="577">
        <v>2020</v>
      </c>
      <c r="E413" s="578" t="s">
        <v>13</v>
      </c>
      <c r="F413" s="575">
        <v>4860</v>
      </c>
      <c r="G413" s="578">
        <v>20</v>
      </c>
      <c r="H413" s="579">
        <v>97200</v>
      </c>
      <c r="I413" s="580">
        <v>20</v>
      </c>
      <c r="J413" s="581">
        <v>97200</v>
      </c>
    </row>
    <row r="414" spans="1:10">
      <c r="A414" s="575">
        <v>401</v>
      </c>
      <c r="B414" s="583" t="s">
        <v>3404</v>
      </c>
      <c r="C414" s="503"/>
      <c r="D414" s="577">
        <v>2020</v>
      </c>
      <c r="E414" s="578" t="s">
        <v>3243</v>
      </c>
      <c r="F414" s="575">
        <v>2885</v>
      </c>
      <c r="G414" s="578">
        <v>190</v>
      </c>
      <c r="H414" s="579">
        <v>548200</v>
      </c>
      <c r="I414" s="580">
        <v>190</v>
      </c>
      <c r="J414" s="581">
        <v>548200</v>
      </c>
    </row>
    <row r="415" spans="1:10">
      <c r="A415" s="575">
        <v>402</v>
      </c>
      <c r="B415" s="583" t="s">
        <v>3405</v>
      </c>
      <c r="C415" s="577">
        <v>2020</v>
      </c>
      <c r="D415" s="584">
        <v>2021</v>
      </c>
      <c r="E415" s="578" t="s">
        <v>120</v>
      </c>
      <c r="F415" s="575">
        <v>17228</v>
      </c>
      <c r="G415" s="585">
        <v>16408</v>
      </c>
      <c r="H415" s="578">
        <v>282685000</v>
      </c>
      <c r="I415" s="586">
        <v>16408</v>
      </c>
      <c r="J415" s="578">
        <v>282685000</v>
      </c>
    </row>
    <row r="416" spans="1:10" ht="26.25">
      <c r="A416" s="575">
        <v>403</v>
      </c>
      <c r="B416" s="583" t="s">
        <v>3402</v>
      </c>
      <c r="C416" s="577">
        <v>2021</v>
      </c>
      <c r="D416" s="587">
        <v>2022</v>
      </c>
      <c r="E416" s="578" t="s">
        <v>3243</v>
      </c>
      <c r="F416" s="575">
        <v>5525</v>
      </c>
      <c r="G416" s="585">
        <v>4696</v>
      </c>
      <c r="H416" s="579">
        <v>25946517</v>
      </c>
      <c r="I416" s="586">
        <v>4696</v>
      </c>
      <c r="J416" s="579">
        <v>25946517</v>
      </c>
    </row>
    <row r="417" spans="1:10">
      <c r="A417" s="575">
        <v>404</v>
      </c>
      <c r="B417" s="583" t="s">
        <v>2100</v>
      </c>
      <c r="C417" s="577"/>
      <c r="D417" s="584">
        <v>2022</v>
      </c>
      <c r="E417" s="578" t="s">
        <v>1485</v>
      </c>
      <c r="F417" s="575">
        <v>362000</v>
      </c>
      <c r="G417" s="585">
        <v>1</v>
      </c>
      <c r="H417" s="579">
        <v>362000</v>
      </c>
      <c r="I417" s="586">
        <v>1</v>
      </c>
      <c r="J417" s="579">
        <v>362000</v>
      </c>
    </row>
    <row r="418" spans="1:10">
      <c r="A418" s="575">
        <v>405</v>
      </c>
      <c r="B418" s="583" t="s">
        <v>3290</v>
      </c>
      <c r="C418" s="577"/>
      <c r="D418" s="584">
        <v>2022</v>
      </c>
      <c r="E418" s="578" t="s">
        <v>13</v>
      </c>
      <c r="F418" s="575">
        <v>108000</v>
      </c>
      <c r="G418" s="585">
        <v>4</v>
      </c>
      <c r="H418" s="579">
        <v>432000</v>
      </c>
      <c r="I418" s="586">
        <v>4</v>
      </c>
      <c r="J418" s="579">
        <v>432000</v>
      </c>
    </row>
    <row r="419" spans="1:10">
      <c r="A419" s="575">
        <v>406</v>
      </c>
      <c r="B419" s="583" t="s">
        <v>3292</v>
      </c>
      <c r="C419" s="577"/>
      <c r="D419" s="584">
        <v>2022</v>
      </c>
      <c r="E419" s="578" t="s">
        <v>13</v>
      </c>
      <c r="F419" s="575">
        <v>46000</v>
      </c>
      <c r="G419" s="585">
        <v>2</v>
      </c>
      <c r="H419" s="579">
        <v>92000</v>
      </c>
      <c r="I419" s="586">
        <v>2</v>
      </c>
      <c r="J419" s="579">
        <v>92000</v>
      </c>
    </row>
    <row r="420" spans="1:10" ht="15.75">
      <c r="A420" s="101"/>
      <c r="B420" s="588"/>
      <c r="C420" s="67"/>
      <c r="D420" s="102"/>
      <c r="E420" s="589"/>
      <c r="F420" s="589"/>
      <c r="G420" s="590">
        <f>SUM(G405:G419)</f>
        <v>33042</v>
      </c>
      <c r="H420" s="590">
        <f>SUM(H405:H419)</f>
        <v>383725746</v>
      </c>
      <c r="I420" s="590">
        <f>SUM(I405:I419)</f>
        <v>33042</v>
      </c>
      <c r="J420" s="590">
        <f>SUM(J405:J419)</f>
        <v>383725746</v>
      </c>
    </row>
    <row r="421" spans="1:10" ht="15.75">
      <c r="A421" s="67"/>
      <c r="B421" s="1333" t="s">
        <v>3406</v>
      </c>
      <c r="C421" s="1333"/>
      <c r="D421" s="1333"/>
      <c r="E421" s="1333"/>
      <c r="F421" s="1333"/>
      <c r="G421" s="1333"/>
      <c r="H421" s="1333"/>
      <c r="I421" s="1333"/>
      <c r="J421" s="1333"/>
    </row>
    <row r="422" spans="1:10">
      <c r="A422" s="575">
        <v>407</v>
      </c>
      <c r="B422" s="591" t="s">
        <v>3407</v>
      </c>
      <c r="C422" s="537">
        <v>1980</v>
      </c>
      <c r="D422" s="537">
        <v>1980</v>
      </c>
      <c r="E422" s="503" t="s">
        <v>727</v>
      </c>
      <c r="F422" s="537">
        <v>1382.4</v>
      </c>
      <c r="G422" s="537">
        <v>2000</v>
      </c>
      <c r="H422" s="537">
        <v>2764800</v>
      </c>
      <c r="I422" s="537">
        <v>2000</v>
      </c>
      <c r="J422" s="592">
        <v>2764800</v>
      </c>
    </row>
    <row r="423" spans="1:10">
      <c r="A423" s="575">
        <v>408</v>
      </c>
      <c r="B423" s="591" t="s">
        <v>3408</v>
      </c>
      <c r="C423" s="537">
        <v>1980</v>
      </c>
      <c r="D423" s="503">
        <v>1980</v>
      </c>
      <c r="E423" s="503" t="s">
        <v>727</v>
      </c>
      <c r="F423" s="593">
        <v>1382.4</v>
      </c>
      <c r="G423" s="537">
        <v>3000</v>
      </c>
      <c r="H423" s="537">
        <v>4147200</v>
      </c>
      <c r="I423" s="537">
        <v>3000</v>
      </c>
      <c r="J423" s="592">
        <v>4147200</v>
      </c>
    </row>
    <row r="424" spans="1:10" ht="26.25">
      <c r="A424" s="575">
        <v>409</v>
      </c>
      <c r="B424" s="594" t="s">
        <v>3409</v>
      </c>
      <c r="C424" s="537">
        <v>2001</v>
      </c>
      <c r="D424" s="503">
        <v>2001</v>
      </c>
      <c r="E424" s="503" t="s">
        <v>727</v>
      </c>
      <c r="F424" s="595">
        <v>3801.6</v>
      </c>
      <c r="G424" s="537">
        <v>3300</v>
      </c>
      <c r="H424" s="537">
        <v>12545280</v>
      </c>
      <c r="I424" s="537">
        <v>3300</v>
      </c>
      <c r="J424" s="592">
        <v>12545280</v>
      </c>
    </row>
    <row r="425" spans="1:10">
      <c r="A425" s="575">
        <v>410</v>
      </c>
      <c r="B425" s="591" t="s">
        <v>3410</v>
      </c>
      <c r="C425" s="537">
        <v>2001</v>
      </c>
      <c r="D425" s="537">
        <v>2001</v>
      </c>
      <c r="E425" s="503" t="s">
        <v>727</v>
      </c>
      <c r="F425" s="595">
        <v>3801.6</v>
      </c>
      <c r="G425" s="537">
        <v>2300</v>
      </c>
      <c r="H425" s="538">
        <v>8743680</v>
      </c>
      <c r="I425" s="537">
        <v>2300</v>
      </c>
      <c r="J425" s="592">
        <v>8743680</v>
      </c>
    </row>
    <row r="426" spans="1:10">
      <c r="A426" s="575">
        <v>411</v>
      </c>
      <c r="B426" s="591" t="s">
        <v>3411</v>
      </c>
      <c r="C426" s="537">
        <v>2001</v>
      </c>
      <c r="D426" s="537">
        <v>2001</v>
      </c>
      <c r="E426" s="503" t="s">
        <v>13</v>
      </c>
      <c r="F426" s="537">
        <v>522600</v>
      </c>
      <c r="G426" s="537">
        <v>1</v>
      </c>
      <c r="H426" s="537">
        <v>522600</v>
      </c>
      <c r="I426" s="537">
        <v>1</v>
      </c>
      <c r="J426" s="592">
        <f t="shared" ref="J426:J429" si="24">F426*G426</f>
        <v>522600</v>
      </c>
    </row>
    <row r="427" spans="1:10">
      <c r="A427" s="575">
        <v>412</v>
      </c>
      <c r="B427" s="591" t="s">
        <v>3257</v>
      </c>
      <c r="C427" s="537">
        <v>2018</v>
      </c>
      <c r="D427" s="537">
        <v>2018</v>
      </c>
      <c r="E427" s="503" t="s">
        <v>120</v>
      </c>
      <c r="F427" s="537">
        <v>8398.2999999999993</v>
      </c>
      <c r="G427" s="537">
        <v>1800</v>
      </c>
      <c r="H427" s="537">
        <v>15117000</v>
      </c>
      <c r="I427" s="537">
        <v>1800</v>
      </c>
      <c r="J427" s="592">
        <v>15117000</v>
      </c>
    </row>
    <row r="428" spans="1:10">
      <c r="A428" s="575">
        <v>413</v>
      </c>
      <c r="B428" s="591" t="s">
        <v>3412</v>
      </c>
      <c r="C428" s="537">
        <v>2006</v>
      </c>
      <c r="D428" s="537">
        <v>2006</v>
      </c>
      <c r="E428" s="503" t="s">
        <v>13</v>
      </c>
      <c r="F428" s="537">
        <v>1093800</v>
      </c>
      <c r="G428" s="537">
        <v>1</v>
      </c>
      <c r="H428" s="537">
        <v>1093800</v>
      </c>
      <c r="I428" s="537">
        <v>1</v>
      </c>
      <c r="J428" s="592">
        <f t="shared" si="24"/>
        <v>1093800</v>
      </c>
    </row>
    <row r="429" spans="1:10">
      <c r="A429" s="575">
        <v>414</v>
      </c>
      <c r="B429" s="591" t="s">
        <v>3413</v>
      </c>
      <c r="C429" s="537">
        <v>2006</v>
      </c>
      <c r="D429" s="537">
        <v>2006</v>
      </c>
      <c r="E429" s="503" t="s">
        <v>13</v>
      </c>
      <c r="F429" s="537">
        <v>2178.5</v>
      </c>
      <c r="G429" s="537">
        <v>4000</v>
      </c>
      <c r="H429" s="537">
        <v>8714000</v>
      </c>
      <c r="I429" s="537">
        <v>4000</v>
      </c>
      <c r="J429" s="592">
        <f t="shared" si="24"/>
        <v>8714000</v>
      </c>
    </row>
    <row r="430" spans="1:10">
      <c r="A430" s="575">
        <v>415</v>
      </c>
      <c r="B430" s="591" t="s">
        <v>3395</v>
      </c>
      <c r="C430" s="537">
        <v>2018</v>
      </c>
      <c r="D430" s="537">
        <v>2019</v>
      </c>
      <c r="E430" s="578" t="s">
        <v>3243</v>
      </c>
      <c r="F430" s="537">
        <v>2587.1</v>
      </c>
      <c r="G430" s="537">
        <v>1560</v>
      </c>
      <c r="H430" s="537">
        <v>4035900</v>
      </c>
      <c r="I430" s="537">
        <v>1560</v>
      </c>
      <c r="J430" s="592">
        <v>4035900</v>
      </c>
    </row>
    <row r="431" spans="1:10" ht="25.5">
      <c r="A431" s="575">
        <v>416</v>
      </c>
      <c r="B431" s="510" t="s">
        <v>3414</v>
      </c>
      <c r="C431" s="474"/>
      <c r="D431" s="474">
        <v>2021</v>
      </c>
      <c r="E431" s="506" t="s">
        <v>13</v>
      </c>
      <c r="F431" s="506">
        <v>2200000</v>
      </c>
      <c r="G431" s="596">
        <v>1</v>
      </c>
      <c r="H431" s="475">
        <v>2200000</v>
      </c>
      <c r="I431" s="597">
        <v>1</v>
      </c>
      <c r="J431" s="156">
        <v>2200000</v>
      </c>
    </row>
    <row r="432" spans="1:10">
      <c r="A432" s="575">
        <v>417</v>
      </c>
      <c r="B432" s="510" t="s">
        <v>3340</v>
      </c>
      <c r="C432" s="474"/>
      <c r="D432" s="474">
        <v>2022</v>
      </c>
      <c r="E432" s="506" t="s">
        <v>3243</v>
      </c>
      <c r="F432" s="506">
        <v>18054</v>
      </c>
      <c r="G432" s="544">
        <v>1207</v>
      </c>
      <c r="H432" s="475">
        <v>21791432</v>
      </c>
      <c r="I432" s="597">
        <v>1207</v>
      </c>
      <c r="J432" s="156">
        <v>21791432</v>
      </c>
    </row>
    <row r="433" spans="1:10" ht="15.75">
      <c r="A433" s="101"/>
      <c r="B433" s="598"/>
      <c r="C433" s="89"/>
      <c r="D433" s="89"/>
      <c r="E433" s="67"/>
      <c r="F433" s="89"/>
      <c r="G433" s="574">
        <f>SUM(G422:G432)</f>
        <v>19170</v>
      </c>
      <c r="H433" s="574">
        <f>SUM(H422:H432)</f>
        <v>81675692</v>
      </c>
      <c r="I433" s="574">
        <f>SUM(I422:I432)</f>
        <v>19170</v>
      </c>
      <c r="J433" s="574">
        <f>SUM(J422:J432)</f>
        <v>81675692</v>
      </c>
    </row>
    <row r="434" spans="1:10" ht="15.75">
      <c r="A434" s="1050" t="s">
        <v>610</v>
      </c>
      <c r="B434" s="1051"/>
      <c r="C434" s="1051"/>
      <c r="D434" s="1051"/>
      <c r="E434" s="1051"/>
      <c r="F434" s="1051"/>
      <c r="G434" s="1051"/>
      <c r="H434" s="1051"/>
      <c r="I434" s="1051"/>
      <c r="J434" s="1052"/>
    </row>
    <row r="435" spans="1:10">
      <c r="A435" s="577">
        <v>418</v>
      </c>
      <c r="B435" s="576" t="s">
        <v>3336</v>
      </c>
      <c r="C435" s="577"/>
      <c r="D435" s="577">
        <v>2022</v>
      </c>
      <c r="E435" s="577" t="s">
        <v>3243</v>
      </c>
      <c r="F435" s="577">
        <v>47745</v>
      </c>
      <c r="G435" s="577">
        <v>2460</v>
      </c>
      <c r="H435" s="599">
        <v>117454420</v>
      </c>
      <c r="I435" s="577">
        <v>2460</v>
      </c>
      <c r="J435" s="577">
        <v>117454420</v>
      </c>
    </row>
    <row r="436" spans="1:10">
      <c r="A436" s="577">
        <v>419</v>
      </c>
      <c r="B436" s="576" t="s">
        <v>3287</v>
      </c>
      <c r="C436" s="577"/>
      <c r="D436" s="577">
        <v>2022</v>
      </c>
      <c r="E436" s="577" t="s">
        <v>3243</v>
      </c>
      <c r="F436" s="577">
        <v>25243</v>
      </c>
      <c r="G436" s="577">
        <v>504</v>
      </c>
      <c r="H436" s="577">
        <v>12722708</v>
      </c>
      <c r="I436" s="577">
        <v>504</v>
      </c>
      <c r="J436" s="577">
        <v>12722708</v>
      </c>
    </row>
    <row r="437" spans="1:10">
      <c r="A437" s="577">
        <v>420</v>
      </c>
      <c r="B437" s="576" t="s">
        <v>3237</v>
      </c>
      <c r="C437" s="577"/>
      <c r="D437" s="577">
        <v>2022</v>
      </c>
      <c r="E437" s="577" t="s">
        <v>120</v>
      </c>
      <c r="F437" s="577">
        <v>6075</v>
      </c>
      <c r="G437" s="577">
        <v>2247</v>
      </c>
      <c r="H437" s="577">
        <v>13651000</v>
      </c>
      <c r="I437" s="577">
        <v>2247</v>
      </c>
      <c r="J437" s="577">
        <v>13651000</v>
      </c>
    </row>
    <row r="438" spans="1:10">
      <c r="A438" s="577">
        <v>421</v>
      </c>
      <c r="B438" s="576" t="s">
        <v>3415</v>
      </c>
      <c r="C438" s="577"/>
      <c r="D438" s="577">
        <v>2022</v>
      </c>
      <c r="E438" s="577" t="s">
        <v>13</v>
      </c>
      <c r="F438" s="577">
        <v>11121500</v>
      </c>
      <c r="G438" s="577">
        <v>1</v>
      </c>
      <c r="H438" s="577">
        <v>11121500</v>
      </c>
      <c r="I438" s="577">
        <v>1</v>
      </c>
      <c r="J438" s="577">
        <v>11121500</v>
      </c>
    </row>
    <row r="439" spans="1:10">
      <c r="A439" s="577">
        <v>422</v>
      </c>
      <c r="B439" s="576" t="s">
        <v>3735</v>
      </c>
      <c r="C439" s="577"/>
      <c r="D439" s="577">
        <v>2022</v>
      </c>
      <c r="E439" s="577" t="s">
        <v>3289</v>
      </c>
      <c r="F439" s="577">
        <v>29341169</v>
      </c>
      <c r="G439" s="577">
        <v>1</v>
      </c>
      <c r="H439" s="577">
        <v>29341169</v>
      </c>
      <c r="I439" s="577">
        <v>1</v>
      </c>
      <c r="J439" s="577">
        <v>29341169</v>
      </c>
    </row>
    <row r="440" spans="1:10">
      <c r="A440" s="577">
        <v>423</v>
      </c>
      <c r="B440" s="576" t="s">
        <v>3292</v>
      </c>
      <c r="C440" s="577"/>
      <c r="D440" s="577">
        <v>2022</v>
      </c>
      <c r="E440" s="577" t="s">
        <v>13</v>
      </c>
      <c r="F440" s="577">
        <v>46000</v>
      </c>
      <c r="G440" s="577">
        <v>5</v>
      </c>
      <c r="H440" s="577">
        <v>230000</v>
      </c>
      <c r="I440" s="577">
        <v>5</v>
      </c>
      <c r="J440" s="577">
        <v>230000</v>
      </c>
    </row>
    <row r="441" spans="1:10">
      <c r="A441" s="577">
        <v>424</v>
      </c>
      <c r="B441" s="576" t="s">
        <v>3416</v>
      </c>
      <c r="C441" s="577"/>
      <c r="D441" s="577">
        <v>2022</v>
      </c>
      <c r="E441" s="577" t="s">
        <v>13</v>
      </c>
      <c r="F441" s="577">
        <v>60000</v>
      </c>
      <c r="G441" s="577">
        <v>1</v>
      </c>
      <c r="H441" s="577">
        <v>60000</v>
      </c>
      <c r="I441" s="577">
        <v>1</v>
      </c>
      <c r="J441" s="577">
        <v>60000</v>
      </c>
    </row>
    <row r="442" spans="1:10">
      <c r="A442" s="577">
        <v>425</v>
      </c>
      <c r="B442" s="576" t="s">
        <v>3417</v>
      </c>
      <c r="C442" s="577"/>
      <c r="D442" s="577">
        <v>2022</v>
      </c>
      <c r="E442" s="577" t="s">
        <v>13</v>
      </c>
      <c r="F442" s="577">
        <v>61900</v>
      </c>
      <c r="G442" s="577">
        <v>1</v>
      </c>
      <c r="H442" s="577">
        <v>61900</v>
      </c>
      <c r="I442" s="577">
        <v>1</v>
      </c>
      <c r="J442" s="577">
        <v>61900</v>
      </c>
    </row>
    <row r="443" spans="1:10">
      <c r="A443" s="577"/>
      <c r="B443" s="576"/>
      <c r="C443" s="577"/>
      <c r="D443" s="577"/>
      <c r="E443" s="577"/>
      <c r="F443" s="577"/>
      <c r="G443" s="600">
        <f>SUM(G435:G442)</f>
        <v>5220</v>
      </c>
      <c r="H443" s="600">
        <f>SUM(H435:H442)</f>
        <v>184642697</v>
      </c>
      <c r="I443" s="600">
        <f>SUM(I435:I442)</f>
        <v>5220</v>
      </c>
      <c r="J443" s="600">
        <f>SUM(J435:J442)</f>
        <v>184642697</v>
      </c>
    </row>
    <row r="444" spans="1:10" ht="15.75">
      <c r="A444" s="1050" t="s">
        <v>3418</v>
      </c>
      <c r="B444" s="1051"/>
      <c r="C444" s="1051"/>
      <c r="D444" s="1051"/>
      <c r="E444" s="1051"/>
      <c r="F444" s="1051"/>
      <c r="G444" s="1051"/>
      <c r="H444" s="1051"/>
      <c r="I444" s="1051"/>
      <c r="J444" s="1052"/>
    </row>
    <row r="445" spans="1:10">
      <c r="A445" s="577">
        <v>426</v>
      </c>
      <c r="B445" s="576" t="s">
        <v>3419</v>
      </c>
      <c r="C445" s="577"/>
      <c r="D445" s="577">
        <v>2022</v>
      </c>
      <c r="E445" s="577" t="s">
        <v>120</v>
      </c>
      <c r="F445" s="577">
        <v>12522.8</v>
      </c>
      <c r="G445" s="577">
        <v>38439.800000000003</v>
      </c>
      <c r="H445" s="577">
        <v>481373750</v>
      </c>
      <c r="I445" s="577">
        <v>38439.800000000003</v>
      </c>
      <c r="J445" s="577">
        <v>481373750</v>
      </c>
    </row>
    <row r="446" spans="1:10">
      <c r="A446" s="577">
        <v>427</v>
      </c>
      <c r="B446" s="576" t="s">
        <v>3237</v>
      </c>
      <c r="C446" s="577"/>
      <c r="D446" s="577">
        <v>2022</v>
      </c>
      <c r="E446" s="577" t="s">
        <v>120</v>
      </c>
      <c r="F446" s="577">
        <v>6075</v>
      </c>
      <c r="G446" s="577">
        <v>2474</v>
      </c>
      <c r="H446" s="577">
        <v>15030100</v>
      </c>
      <c r="I446" s="577">
        <v>2474</v>
      </c>
      <c r="J446" s="577">
        <v>15030100</v>
      </c>
    </row>
    <row r="447" spans="1:10">
      <c r="A447" s="577">
        <v>428</v>
      </c>
      <c r="B447" s="576" t="s">
        <v>3736</v>
      </c>
      <c r="C447" s="577"/>
      <c r="D447" s="577">
        <v>2022</v>
      </c>
      <c r="E447" s="577" t="s">
        <v>3289</v>
      </c>
      <c r="F447" s="577">
        <v>18288286</v>
      </c>
      <c r="G447" s="577">
        <v>1</v>
      </c>
      <c r="H447" s="577">
        <v>18288286</v>
      </c>
      <c r="I447" s="577">
        <v>1</v>
      </c>
      <c r="J447" s="577">
        <v>18288286</v>
      </c>
    </row>
    <row r="448" spans="1:10">
      <c r="A448" s="577">
        <v>429</v>
      </c>
      <c r="B448" s="576" t="s">
        <v>3340</v>
      </c>
      <c r="C448" s="577"/>
      <c r="D448" s="577">
        <v>2022</v>
      </c>
      <c r="E448" s="577" t="s">
        <v>3243</v>
      </c>
      <c r="F448" s="577">
        <v>22539</v>
      </c>
      <c r="G448" s="577">
        <v>5532</v>
      </c>
      <c r="H448" s="577">
        <v>124685837</v>
      </c>
      <c r="I448" s="577">
        <v>5532</v>
      </c>
      <c r="J448" s="577">
        <v>124685837</v>
      </c>
    </row>
    <row r="449" spans="1:10">
      <c r="A449" s="577">
        <v>430</v>
      </c>
      <c r="B449" s="576" t="s">
        <v>3737</v>
      </c>
      <c r="C449" s="577"/>
      <c r="D449" s="577">
        <v>2022</v>
      </c>
      <c r="E449" s="577" t="s">
        <v>3243</v>
      </c>
      <c r="F449" s="577">
        <v>43498</v>
      </c>
      <c r="G449" s="577">
        <v>675.5</v>
      </c>
      <c r="H449" s="577">
        <v>29383270</v>
      </c>
      <c r="I449" s="577">
        <v>675.5</v>
      </c>
      <c r="J449" s="577">
        <v>29383270</v>
      </c>
    </row>
    <row r="450" spans="1:10">
      <c r="A450" s="577">
        <v>431</v>
      </c>
      <c r="B450" s="576" t="s">
        <v>3738</v>
      </c>
      <c r="C450" s="577"/>
      <c r="D450" s="577">
        <v>2022</v>
      </c>
      <c r="E450" s="577" t="s">
        <v>3243</v>
      </c>
      <c r="F450" s="577">
        <v>10832</v>
      </c>
      <c r="G450" s="577">
        <v>525</v>
      </c>
      <c r="H450" s="577">
        <v>5686544</v>
      </c>
      <c r="I450" s="577">
        <v>525</v>
      </c>
      <c r="J450" s="577">
        <v>5686544</v>
      </c>
    </row>
    <row r="451" spans="1:10">
      <c r="A451" s="577">
        <v>432</v>
      </c>
      <c r="B451" s="576" t="s">
        <v>3739</v>
      </c>
      <c r="C451" s="577"/>
      <c r="D451" s="577">
        <v>2022</v>
      </c>
      <c r="E451" s="577" t="s">
        <v>3243</v>
      </c>
      <c r="F451" s="577">
        <v>4807</v>
      </c>
      <c r="G451" s="577">
        <v>17970</v>
      </c>
      <c r="H451" s="577">
        <v>86384520</v>
      </c>
      <c r="I451" s="577">
        <v>17970</v>
      </c>
      <c r="J451" s="577">
        <v>86384520</v>
      </c>
    </row>
    <row r="452" spans="1:10">
      <c r="A452" s="577"/>
      <c r="B452" s="576"/>
      <c r="C452" s="577"/>
      <c r="D452" s="577"/>
      <c r="E452" s="577"/>
      <c r="F452" s="577"/>
      <c r="G452" s="600">
        <f>SUM(G445:G451)</f>
        <v>65617.3</v>
      </c>
      <c r="H452" s="600">
        <f t="shared" ref="H452:J452" si="25">SUM(H445:H451)</f>
        <v>760832307</v>
      </c>
      <c r="I452" s="600">
        <f t="shared" si="25"/>
        <v>65617.3</v>
      </c>
      <c r="J452" s="600">
        <f t="shared" si="25"/>
        <v>760832307</v>
      </c>
    </row>
    <row r="453" spans="1:10" ht="18.75">
      <c r="A453" s="601"/>
      <c r="B453" s="602" t="s">
        <v>1586</v>
      </c>
      <c r="C453" s="601"/>
      <c r="D453" s="601"/>
      <c r="E453" s="601"/>
      <c r="F453" s="601"/>
      <c r="G453" s="603">
        <f>SUM(G265+G322+G387+G403+G420+G433)</f>
        <v>981794.49400000006</v>
      </c>
      <c r="H453" s="604">
        <f>SUM(H452+H443+H433+H420+H403+H387+H322+H265)</f>
        <v>6246925618</v>
      </c>
      <c r="I453" s="603">
        <f>SUM(I265+I322+I387+I403+I420+I433)</f>
        <v>981794.49400000006</v>
      </c>
      <c r="J453" s="604">
        <f>SUM(J452+J443+J433+J420+J403+J387+J322+J265)</f>
        <v>6246925618</v>
      </c>
    </row>
    <row r="456" spans="1:10" ht="15.75">
      <c r="A456" s="632" t="s">
        <v>3563</v>
      </c>
      <c r="B456" s="632"/>
      <c r="C456" s="632"/>
      <c r="D456" s="632"/>
      <c r="E456" s="632"/>
      <c r="F456" s="632"/>
      <c r="G456" s="632"/>
      <c r="H456" s="632"/>
      <c r="I456" s="632"/>
    </row>
    <row r="457" spans="1:10" ht="15.75">
      <c r="A457" s="632"/>
      <c r="B457" s="632"/>
      <c r="C457" s="632"/>
      <c r="D457" s="632"/>
      <c r="E457" s="632"/>
      <c r="F457" s="632"/>
      <c r="G457" s="632"/>
      <c r="H457" s="632"/>
      <c r="I457" s="632"/>
    </row>
    <row r="458" spans="1:10" ht="15.75">
      <c r="A458" s="1056" t="s">
        <v>3433</v>
      </c>
      <c r="B458" s="1056" t="s">
        <v>3445</v>
      </c>
      <c r="C458" s="1160" t="s">
        <v>3435</v>
      </c>
      <c r="D458" s="1161"/>
      <c r="E458" s="1162"/>
      <c r="F458" s="1160" t="s">
        <v>3436</v>
      </c>
      <c r="G458" s="1161"/>
      <c r="H458" s="1161"/>
      <c r="I458" s="1162"/>
    </row>
    <row r="459" spans="1:10">
      <c r="A459" s="1064"/>
      <c r="B459" s="1064"/>
      <c r="C459" s="1056" t="s">
        <v>318</v>
      </c>
      <c r="D459" s="1058" t="s">
        <v>3437</v>
      </c>
      <c r="E459" s="1059"/>
      <c r="F459" s="1056" t="s">
        <v>318</v>
      </c>
      <c r="G459" s="1058" t="s">
        <v>3437</v>
      </c>
      <c r="H459" s="1060"/>
      <c r="I459" s="1059"/>
    </row>
    <row r="460" spans="1:10" ht="89.25">
      <c r="A460" s="1057"/>
      <c r="B460" s="1057"/>
      <c r="C460" s="1057"/>
      <c r="D460" s="639" t="s">
        <v>3438</v>
      </c>
      <c r="E460" s="639" t="s">
        <v>3439</v>
      </c>
      <c r="F460" s="1057"/>
      <c r="G460" s="639" t="s">
        <v>3438</v>
      </c>
      <c r="H460" s="639" t="s">
        <v>3439</v>
      </c>
      <c r="I460" s="639" t="s">
        <v>3440</v>
      </c>
    </row>
    <row r="461" spans="1:10">
      <c r="A461" s="647">
        <v>1</v>
      </c>
      <c r="B461" s="647">
        <v>2</v>
      </c>
      <c r="C461" s="647">
        <v>3</v>
      </c>
      <c r="D461" s="647">
        <v>4</v>
      </c>
      <c r="E461" s="647">
        <v>5</v>
      </c>
      <c r="F461" s="647">
        <v>6</v>
      </c>
      <c r="G461" s="647">
        <v>7</v>
      </c>
      <c r="H461" s="647">
        <v>8</v>
      </c>
      <c r="I461" s="647">
        <v>9</v>
      </c>
    </row>
    <row r="462" spans="1:10" ht="31.5">
      <c r="A462" s="857" t="s">
        <v>3584</v>
      </c>
      <c r="B462" s="852">
        <v>900008000490</v>
      </c>
      <c r="C462" s="650">
        <v>22577</v>
      </c>
      <c r="D462" s="650">
        <v>22577</v>
      </c>
      <c r="E462" s="645"/>
      <c r="F462" s="645"/>
      <c r="G462" s="645"/>
      <c r="H462" s="645"/>
      <c r="I462" s="645"/>
    </row>
    <row r="463" spans="1:10" ht="15.75">
      <c r="A463" s="645"/>
      <c r="B463" s="645"/>
      <c r="C463" s="645"/>
      <c r="D463" s="645"/>
      <c r="E463" s="645"/>
      <c r="F463" s="645"/>
      <c r="G463" s="645"/>
      <c r="H463" s="645"/>
      <c r="I463" s="645"/>
    </row>
    <row r="464" spans="1:10" ht="15.75">
      <c r="A464" s="1160" t="s">
        <v>3442</v>
      </c>
      <c r="B464" s="1162"/>
      <c r="C464" s="645">
        <f>SUM(C462:C463)</f>
        <v>22577</v>
      </c>
      <c r="D464" s="645">
        <f>SUM(D462:D463)</f>
        <v>22577</v>
      </c>
      <c r="E464" s="645"/>
      <c r="F464" s="645"/>
      <c r="G464" s="645"/>
      <c r="H464" s="645"/>
      <c r="I464" s="645"/>
    </row>
    <row r="465" spans="1:9" ht="15.75">
      <c r="A465" s="684"/>
      <c r="B465" s="684"/>
      <c r="C465" s="685"/>
      <c r="D465" s="685"/>
      <c r="E465" s="685"/>
      <c r="F465" s="685"/>
      <c r="G465" s="685"/>
      <c r="H465" s="685"/>
      <c r="I465" s="685"/>
    </row>
    <row r="466" spans="1:9">
      <c r="E466"/>
    </row>
    <row r="467" spans="1:9" ht="15.75">
      <c r="A467" s="632" t="s">
        <v>3740</v>
      </c>
      <c r="B467" s="632"/>
      <c r="C467" s="632"/>
      <c r="D467" s="632"/>
      <c r="E467" s="632"/>
      <c r="F467" s="632"/>
      <c r="G467" s="632"/>
      <c r="H467" s="632"/>
      <c r="I467" s="632"/>
    </row>
    <row r="468" spans="1:9" ht="15.75">
      <c r="A468" s="632"/>
      <c r="B468" s="632"/>
      <c r="C468" s="632"/>
      <c r="D468" s="632"/>
      <c r="E468" s="632"/>
      <c r="F468" s="632"/>
      <c r="G468" s="632"/>
      <c r="H468" s="632"/>
      <c r="I468" s="632"/>
    </row>
    <row r="469" spans="1:9" ht="15.75">
      <c r="A469" s="1056" t="s">
        <v>3444</v>
      </c>
      <c r="B469" s="1056" t="s">
        <v>3434</v>
      </c>
      <c r="C469" s="1065" t="s">
        <v>3435</v>
      </c>
      <c r="D469" s="1065"/>
      <c r="E469" s="1065"/>
      <c r="F469" s="1065" t="s">
        <v>3436</v>
      </c>
      <c r="G469" s="1065"/>
      <c r="H469" s="1065"/>
      <c r="I469" s="1065"/>
    </row>
    <row r="470" spans="1:9">
      <c r="A470" s="1064"/>
      <c r="B470" s="1064"/>
      <c r="C470" s="1056" t="s">
        <v>318</v>
      </c>
      <c r="D470" s="1066" t="s">
        <v>3437</v>
      </c>
      <c r="E470" s="1066"/>
      <c r="F470" s="1056" t="s">
        <v>318</v>
      </c>
      <c r="G470" s="1066" t="s">
        <v>3437</v>
      </c>
      <c r="H470" s="1066"/>
      <c r="I470" s="1066"/>
    </row>
    <row r="471" spans="1:9" ht="89.25">
      <c r="A471" s="1057"/>
      <c r="B471" s="1057"/>
      <c r="C471" s="1057"/>
      <c r="D471" s="639" t="s">
        <v>3446</v>
      </c>
      <c r="E471" s="639" t="s">
        <v>3447</v>
      </c>
      <c r="F471" s="1057"/>
      <c r="G471" s="639" t="s">
        <v>3446</v>
      </c>
      <c r="H471" s="639" t="s">
        <v>3447</v>
      </c>
      <c r="I471" s="639" t="s">
        <v>3440</v>
      </c>
    </row>
    <row r="472" spans="1:9">
      <c r="A472" s="647">
        <v>1</v>
      </c>
      <c r="B472" s="647">
        <v>2</v>
      </c>
      <c r="C472" s="647">
        <v>3</v>
      </c>
      <c r="D472" s="647">
        <v>4</v>
      </c>
      <c r="E472" s="647">
        <v>5</v>
      </c>
      <c r="F472" s="647">
        <v>6</v>
      </c>
      <c r="G472" s="647">
        <v>7</v>
      </c>
      <c r="H472" s="647">
        <v>8</v>
      </c>
      <c r="I472" s="647">
        <v>9</v>
      </c>
    </row>
    <row r="473" spans="1:9" ht="31.5">
      <c r="A473" s="857" t="s">
        <v>3441</v>
      </c>
      <c r="B473" s="852">
        <v>900005001186</v>
      </c>
      <c r="C473" s="650">
        <v>1000</v>
      </c>
      <c r="D473" s="650">
        <v>1000</v>
      </c>
      <c r="E473" s="647"/>
      <c r="F473" s="647"/>
      <c r="G473" s="647"/>
      <c r="H473" s="647"/>
      <c r="I473" s="647"/>
    </row>
    <row r="474" spans="1:9" ht="25.5">
      <c r="A474" s="157" t="s">
        <v>3741</v>
      </c>
      <c r="B474" s="853" t="s">
        <v>3742</v>
      </c>
      <c r="C474" s="854">
        <v>3433379</v>
      </c>
      <c r="D474" s="854">
        <v>3433379</v>
      </c>
      <c r="E474" s="645"/>
      <c r="F474" s="645"/>
      <c r="G474" s="645"/>
      <c r="H474" s="645"/>
      <c r="I474" s="645"/>
    </row>
    <row r="475" spans="1:9" ht="25.5">
      <c r="A475" s="157" t="s">
        <v>3743</v>
      </c>
      <c r="B475" s="853" t="s">
        <v>3553</v>
      </c>
      <c r="C475" s="854">
        <v>43685</v>
      </c>
      <c r="D475" s="854">
        <v>43685</v>
      </c>
      <c r="E475" s="645"/>
      <c r="F475" s="645"/>
      <c r="G475" s="645"/>
      <c r="H475" s="645"/>
      <c r="I475" s="645"/>
    </row>
    <row r="476" spans="1:9" ht="52.5" customHeight="1">
      <c r="A476" s="855" t="s">
        <v>3744</v>
      </c>
      <c r="B476" s="853" t="s">
        <v>3745</v>
      </c>
      <c r="C476" s="32">
        <v>742830</v>
      </c>
      <c r="D476" s="32">
        <v>742830</v>
      </c>
      <c r="E476" s="645"/>
      <c r="F476" s="645"/>
      <c r="G476" s="645"/>
      <c r="H476" s="645"/>
      <c r="I476" s="645"/>
    </row>
    <row r="477" spans="1:9" ht="66" customHeight="1">
      <c r="A477" s="858" t="s">
        <v>3746</v>
      </c>
      <c r="B477" s="859">
        <v>2470100507450510</v>
      </c>
      <c r="C477" s="860">
        <v>68000</v>
      </c>
      <c r="D477" s="860">
        <v>68000</v>
      </c>
      <c r="E477" s="860"/>
      <c r="F477" s="645"/>
      <c r="G477" s="645"/>
      <c r="H477" s="645"/>
      <c r="I477" s="645"/>
    </row>
    <row r="478" spans="1:9" ht="31.5">
      <c r="A478" s="856" t="s">
        <v>3747</v>
      </c>
      <c r="B478" s="649">
        <v>11811025634400</v>
      </c>
      <c r="C478" s="645">
        <v>750000</v>
      </c>
      <c r="D478" s="645">
        <v>750000</v>
      </c>
      <c r="E478" s="645"/>
      <c r="F478" s="645"/>
      <c r="G478" s="645"/>
      <c r="H478" s="645"/>
      <c r="I478" s="645"/>
    </row>
    <row r="479" spans="1:9" ht="31.5">
      <c r="A479" s="856" t="s">
        <v>3696</v>
      </c>
      <c r="B479" s="649">
        <v>11500351562015</v>
      </c>
      <c r="C479" s="645">
        <v>93018</v>
      </c>
      <c r="D479" s="645">
        <v>93018</v>
      </c>
      <c r="E479" s="645"/>
      <c r="F479" s="645"/>
      <c r="G479" s="645"/>
      <c r="H479" s="645"/>
      <c r="I479" s="645"/>
    </row>
    <row r="480" spans="1:9" ht="15.75">
      <c r="A480" s="645"/>
      <c r="B480" s="649"/>
      <c r="C480" s="645"/>
      <c r="D480" s="645"/>
      <c r="E480" s="645"/>
      <c r="F480" s="645"/>
      <c r="G480" s="645"/>
      <c r="H480" s="645"/>
      <c r="I480" s="645"/>
    </row>
    <row r="481" spans="1:9" ht="15.75">
      <c r="A481" s="1160" t="s">
        <v>3442</v>
      </c>
      <c r="B481" s="1162"/>
      <c r="C481" s="645">
        <f>SUM(C473:C480)</f>
        <v>5131912</v>
      </c>
      <c r="D481" s="645">
        <f>SUM(D473:D480)</f>
        <v>5131912</v>
      </c>
      <c r="E481" s="645"/>
      <c r="F481" s="645"/>
      <c r="G481" s="645"/>
      <c r="H481" s="645"/>
      <c r="I481" s="645"/>
    </row>
    <row r="484" spans="1:9">
      <c r="A484" s="694" t="s">
        <v>3569</v>
      </c>
      <c r="B484" s="694"/>
      <c r="C484" s="694"/>
      <c r="D484" s="694"/>
      <c r="E484" s="694"/>
      <c r="F484" s="694"/>
      <c r="G484" s="694"/>
      <c r="H484" s="694"/>
      <c r="I484" s="694"/>
    </row>
    <row r="485" spans="1:9">
      <c r="A485" s="694" t="s">
        <v>3570</v>
      </c>
      <c r="B485" s="694"/>
      <c r="C485" s="694"/>
      <c r="D485" s="694"/>
      <c r="E485" s="694"/>
      <c r="F485" s="694"/>
      <c r="G485" s="694"/>
      <c r="H485" s="694"/>
      <c r="I485" s="694"/>
    </row>
    <row r="486" spans="1:9">
      <c r="A486" s="694" t="s">
        <v>3571</v>
      </c>
      <c r="B486" s="694"/>
      <c r="C486" s="694"/>
      <c r="D486" s="694"/>
      <c r="E486" s="694"/>
      <c r="F486" s="694"/>
      <c r="G486" s="694"/>
      <c r="H486" s="694"/>
      <c r="I486" s="694"/>
    </row>
    <row r="487" spans="1:9">
      <c r="A487" s="694" t="s">
        <v>3572</v>
      </c>
      <c r="B487" s="694"/>
      <c r="C487" s="694"/>
      <c r="D487" s="694"/>
      <c r="E487" s="694"/>
      <c r="F487" s="694"/>
      <c r="G487" s="694"/>
      <c r="H487" s="694"/>
      <c r="I487" s="694"/>
    </row>
    <row r="488" spans="1:9">
      <c r="A488" s="694" t="s">
        <v>3604</v>
      </c>
      <c r="B488" s="694"/>
      <c r="C488" s="694"/>
      <c r="D488" s="694"/>
      <c r="E488" s="694"/>
      <c r="F488" s="694"/>
      <c r="G488" s="694"/>
      <c r="H488" s="694"/>
      <c r="I488" s="694"/>
    </row>
    <row r="489" spans="1:9">
      <c r="A489" s="296"/>
      <c r="B489" s="296"/>
      <c r="C489" s="296"/>
      <c r="D489" s="296"/>
      <c r="E489" s="296"/>
      <c r="F489" s="296"/>
      <c r="G489" s="296"/>
      <c r="H489" s="296"/>
      <c r="I489" s="296"/>
    </row>
    <row r="490" spans="1:9">
      <c r="A490" s="695" t="s">
        <v>3574</v>
      </c>
      <c r="B490" s="695"/>
      <c r="C490" s="695"/>
      <c r="D490" s="695"/>
      <c r="E490" s="695"/>
      <c r="F490" s="695"/>
      <c r="G490" s="695"/>
      <c r="H490" s="695"/>
      <c r="I490" s="696"/>
    </row>
    <row r="491" spans="1:9">
      <c r="A491" s="767" t="s">
        <v>3570</v>
      </c>
      <c r="B491" s="767"/>
      <c r="C491" s="767"/>
      <c r="D491" s="767"/>
      <c r="E491" s="767"/>
      <c r="F491" s="767"/>
      <c r="G491" s="767"/>
      <c r="H491" s="767"/>
      <c r="I491" s="768"/>
    </row>
    <row r="492" spans="1:9" ht="15" customHeight="1">
      <c r="A492" s="1122" t="s">
        <v>3748</v>
      </c>
      <c r="B492" s="1122"/>
      <c r="C492" s="1122"/>
      <c r="D492" s="1122"/>
      <c r="E492" s="1122"/>
      <c r="F492" s="767"/>
      <c r="G492" s="767"/>
      <c r="H492" s="767"/>
      <c r="I492" s="768"/>
    </row>
    <row r="493" spans="1:9">
      <c r="A493" s="1123" t="s">
        <v>3749</v>
      </c>
      <c r="B493" s="1123"/>
      <c r="C493" s="1123"/>
      <c r="D493" s="1123"/>
      <c r="E493" s="1123"/>
      <c r="F493" s="1123"/>
      <c r="G493" s="1123"/>
      <c r="H493" s="1123"/>
      <c r="I493" s="1123"/>
    </row>
  </sheetData>
  <mergeCells count="35">
    <mergeCell ref="A481:B481"/>
    <mergeCell ref="A492:E492"/>
    <mergeCell ref="A493:I493"/>
    <mergeCell ref="A464:B464"/>
    <mergeCell ref="A469:A471"/>
    <mergeCell ref="B469:B471"/>
    <mergeCell ref="C469:E469"/>
    <mergeCell ref="F469:I469"/>
    <mergeCell ref="C470:C471"/>
    <mergeCell ref="D470:E470"/>
    <mergeCell ref="F470:F471"/>
    <mergeCell ref="G470:I470"/>
    <mergeCell ref="B421:J421"/>
    <mergeCell ref="A434:J434"/>
    <mergeCell ref="A444:J444"/>
    <mergeCell ref="A458:A460"/>
    <mergeCell ref="B458:B460"/>
    <mergeCell ref="C458:E458"/>
    <mergeCell ref="F458:I458"/>
    <mergeCell ref="C459:C460"/>
    <mergeCell ref="D459:E459"/>
    <mergeCell ref="F459:F460"/>
    <mergeCell ref="G459:I459"/>
    <mergeCell ref="B404:J404"/>
    <mergeCell ref="G1:J1"/>
    <mergeCell ref="A2:J2"/>
    <mergeCell ref="G3:H3"/>
    <mergeCell ref="I3:J3"/>
    <mergeCell ref="A388:J388"/>
    <mergeCell ref="A3:A4"/>
    <mergeCell ref="B3:B4"/>
    <mergeCell ref="C3:C4"/>
    <mergeCell ref="D3:D4"/>
    <mergeCell ref="E3:E4"/>
    <mergeCell ref="F3:F4"/>
  </mergeCells>
  <pageMargins left="0" right="0" top="0" bottom="0" header="0" footer="0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6"/>
  <sheetViews>
    <sheetView topLeftCell="A364" workbookViewId="0">
      <selection activeCell="C349" sqref="C349:C350"/>
    </sheetView>
  </sheetViews>
  <sheetFormatPr defaultRowHeight="15"/>
  <cols>
    <col min="1" max="1" width="7.85546875" style="297" customWidth="1"/>
    <col min="2" max="2" width="29.140625" customWidth="1"/>
    <col min="3" max="3" width="10.140625" customWidth="1"/>
    <col min="4" max="4" width="10.28515625" customWidth="1"/>
    <col min="5" max="5" width="9" customWidth="1"/>
    <col min="6" max="6" width="10.85546875" customWidth="1"/>
    <col min="7" max="7" width="11.28515625" customWidth="1"/>
    <col min="8" max="8" width="11.85546875" customWidth="1"/>
    <col min="9" max="9" width="12" customWidth="1"/>
  </cols>
  <sheetData>
    <row r="1" spans="1:9" ht="48.75" customHeight="1">
      <c r="F1" s="1119" t="s">
        <v>4088</v>
      </c>
      <c r="G1" s="1120"/>
      <c r="H1" s="1120"/>
      <c r="I1" s="1120"/>
    </row>
    <row r="2" spans="1:9" ht="18" customHeight="1">
      <c r="B2" s="1129" t="s">
        <v>915</v>
      </c>
      <c r="C2" s="1129"/>
      <c r="D2" s="1129"/>
      <c r="E2" s="1129"/>
      <c r="F2" s="1129"/>
      <c r="G2" s="1129"/>
    </row>
    <row r="3" spans="1:9" ht="51">
      <c r="A3" s="421" t="s">
        <v>1</v>
      </c>
      <c r="B3" s="148" t="s">
        <v>2</v>
      </c>
      <c r="C3" s="149" t="s">
        <v>3</v>
      </c>
      <c r="D3" s="149" t="s">
        <v>673</v>
      </c>
      <c r="E3" s="148" t="s">
        <v>674</v>
      </c>
      <c r="F3" s="150" t="s">
        <v>7</v>
      </c>
      <c r="G3" s="151"/>
      <c r="H3" s="152" t="s">
        <v>8</v>
      </c>
      <c r="I3" s="152"/>
    </row>
    <row r="4" spans="1:9" ht="21">
      <c r="A4" s="422"/>
      <c r="B4" s="153"/>
      <c r="C4" s="154"/>
      <c r="D4" s="154"/>
      <c r="E4" s="153"/>
      <c r="F4" s="148" t="s">
        <v>9</v>
      </c>
      <c r="G4" s="155" t="s">
        <v>10</v>
      </c>
      <c r="H4" s="156" t="s">
        <v>675</v>
      </c>
      <c r="I4" s="157" t="s">
        <v>676</v>
      </c>
    </row>
    <row r="5" spans="1:9" ht="15.75">
      <c r="A5" s="420">
        <v>1</v>
      </c>
      <c r="B5" s="25" t="s">
        <v>677</v>
      </c>
      <c r="C5" s="4">
        <v>1984</v>
      </c>
      <c r="D5" s="4" t="s">
        <v>13</v>
      </c>
      <c r="E5" s="6">
        <v>20000</v>
      </c>
      <c r="F5" s="25">
        <v>1</v>
      </c>
      <c r="G5" s="6">
        <f t="shared" ref="G5:G29" si="0">SUM(E5*F5)</f>
        <v>20000</v>
      </c>
      <c r="H5" s="25">
        <v>1</v>
      </c>
      <c r="I5" s="25">
        <f t="shared" ref="I5:I68" si="1">SUM(G5)</f>
        <v>20000</v>
      </c>
    </row>
    <row r="6" spans="1:9" ht="15.75">
      <c r="A6" s="431">
        <v>2</v>
      </c>
      <c r="B6" s="25" t="s">
        <v>678</v>
      </c>
      <c r="C6" s="4">
        <v>2008</v>
      </c>
      <c r="D6" s="4" t="s">
        <v>13</v>
      </c>
      <c r="E6" s="6">
        <v>20000</v>
      </c>
      <c r="F6" s="25">
        <v>1</v>
      </c>
      <c r="G6" s="6">
        <f t="shared" si="0"/>
        <v>20000</v>
      </c>
      <c r="H6" s="25">
        <v>1</v>
      </c>
      <c r="I6" s="25">
        <f t="shared" si="1"/>
        <v>20000</v>
      </c>
    </row>
    <row r="7" spans="1:9" ht="15.75">
      <c r="A7" s="420">
        <v>3</v>
      </c>
      <c r="B7" s="25" t="s">
        <v>679</v>
      </c>
      <c r="C7" s="4">
        <v>1984</v>
      </c>
      <c r="D7" s="4" t="s">
        <v>13</v>
      </c>
      <c r="E7" s="6">
        <v>22100</v>
      </c>
      <c r="F7" s="25">
        <v>1</v>
      </c>
      <c r="G7" s="6">
        <f t="shared" si="0"/>
        <v>22100</v>
      </c>
      <c r="H7" s="25">
        <v>1</v>
      </c>
      <c r="I7" s="25">
        <f t="shared" si="1"/>
        <v>22100</v>
      </c>
    </row>
    <row r="8" spans="1:9" ht="15.75">
      <c r="A8" s="420">
        <v>4</v>
      </c>
      <c r="B8" s="25" t="s">
        <v>680</v>
      </c>
      <c r="C8" s="4">
        <v>1986</v>
      </c>
      <c r="D8" s="4" t="s">
        <v>13</v>
      </c>
      <c r="E8" s="6">
        <v>17550</v>
      </c>
      <c r="F8" s="25">
        <v>36</v>
      </c>
      <c r="G8" s="6">
        <v>631800</v>
      </c>
      <c r="H8" s="25">
        <v>36</v>
      </c>
      <c r="I8" s="25">
        <f t="shared" si="1"/>
        <v>631800</v>
      </c>
    </row>
    <row r="9" spans="1:9" ht="15.75">
      <c r="A9" s="420">
        <v>5</v>
      </c>
      <c r="B9" s="30" t="s">
        <v>681</v>
      </c>
      <c r="C9" s="13">
        <v>2011</v>
      </c>
      <c r="D9" s="4" t="s">
        <v>13</v>
      </c>
      <c r="E9" s="15">
        <v>9100</v>
      </c>
      <c r="F9" s="30">
        <v>1</v>
      </c>
      <c r="G9" s="6">
        <f t="shared" si="0"/>
        <v>9100</v>
      </c>
      <c r="H9" s="30">
        <v>1</v>
      </c>
      <c r="I9" s="25">
        <f t="shared" si="1"/>
        <v>9100</v>
      </c>
    </row>
    <row r="10" spans="1:9" ht="15.75">
      <c r="A10" s="420">
        <v>6</v>
      </c>
      <c r="B10" s="25" t="s">
        <v>682</v>
      </c>
      <c r="C10" s="4">
        <v>2011</v>
      </c>
      <c r="D10" s="4" t="s">
        <v>13</v>
      </c>
      <c r="E10" s="6">
        <v>3250</v>
      </c>
      <c r="F10" s="25">
        <v>2</v>
      </c>
      <c r="G10" s="6">
        <f t="shared" si="0"/>
        <v>6500</v>
      </c>
      <c r="H10" s="25">
        <v>2</v>
      </c>
      <c r="I10" s="25">
        <f t="shared" si="1"/>
        <v>6500</v>
      </c>
    </row>
    <row r="11" spans="1:9" ht="15.75">
      <c r="A11" s="420">
        <v>7</v>
      </c>
      <c r="B11" s="25" t="s">
        <v>683</v>
      </c>
      <c r="C11" s="4">
        <v>2011</v>
      </c>
      <c r="D11" s="4" t="s">
        <v>13</v>
      </c>
      <c r="E11" s="6">
        <v>98</v>
      </c>
      <c r="F11" s="25">
        <v>192</v>
      </c>
      <c r="G11" s="6">
        <f t="shared" si="0"/>
        <v>18816</v>
      </c>
      <c r="H11" s="25">
        <v>192</v>
      </c>
      <c r="I11" s="25">
        <f t="shared" si="1"/>
        <v>18816</v>
      </c>
    </row>
    <row r="12" spans="1:9" ht="15.75">
      <c r="A12" s="431">
        <v>8</v>
      </c>
      <c r="B12" s="25" t="s">
        <v>684</v>
      </c>
      <c r="C12" s="4">
        <v>2011</v>
      </c>
      <c r="D12" s="4" t="s">
        <v>13</v>
      </c>
      <c r="E12" s="6">
        <v>1300</v>
      </c>
      <c r="F12" s="25">
        <v>2</v>
      </c>
      <c r="G12" s="6">
        <f t="shared" si="0"/>
        <v>2600</v>
      </c>
      <c r="H12" s="25">
        <v>2</v>
      </c>
      <c r="I12" s="25">
        <f t="shared" si="1"/>
        <v>2600</v>
      </c>
    </row>
    <row r="13" spans="1:9" ht="15.75">
      <c r="A13" s="420">
        <v>9</v>
      </c>
      <c r="B13" s="25" t="s">
        <v>685</v>
      </c>
      <c r="C13" s="4">
        <v>2011</v>
      </c>
      <c r="D13" s="4" t="s">
        <v>13</v>
      </c>
      <c r="E13" s="6">
        <v>8450</v>
      </c>
      <c r="F13" s="25">
        <v>2</v>
      </c>
      <c r="G13" s="6">
        <f t="shared" si="0"/>
        <v>16900</v>
      </c>
      <c r="H13" s="25">
        <v>2</v>
      </c>
      <c r="I13" s="25">
        <f t="shared" si="1"/>
        <v>16900</v>
      </c>
    </row>
    <row r="14" spans="1:9" ht="15.75">
      <c r="A14" s="431">
        <v>10</v>
      </c>
      <c r="B14" s="30" t="s">
        <v>686</v>
      </c>
      <c r="C14" s="13">
        <v>2011</v>
      </c>
      <c r="D14" s="4" t="s">
        <v>13</v>
      </c>
      <c r="E14" s="15">
        <v>3250</v>
      </c>
      <c r="F14" s="30">
        <v>121</v>
      </c>
      <c r="G14" s="6">
        <f t="shared" si="0"/>
        <v>393250</v>
      </c>
      <c r="H14" s="30">
        <v>121</v>
      </c>
      <c r="I14" s="25">
        <f t="shared" si="1"/>
        <v>393250</v>
      </c>
    </row>
    <row r="15" spans="1:9" ht="15.75">
      <c r="A15" s="420">
        <v>11</v>
      </c>
      <c r="B15" s="30" t="s">
        <v>687</v>
      </c>
      <c r="C15" s="13">
        <v>2011</v>
      </c>
      <c r="D15" s="4" t="s">
        <v>13</v>
      </c>
      <c r="E15" s="15">
        <v>45500</v>
      </c>
      <c r="F15" s="30">
        <v>1</v>
      </c>
      <c r="G15" s="6">
        <f t="shared" si="0"/>
        <v>45500</v>
      </c>
      <c r="H15" s="30">
        <v>1</v>
      </c>
      <c r="I15" s="25">
        <f t="shared" si="1"/>
        <v>45500</v>
      </c>
    </row>
    <row r="16" spans="1:9" ht="15.75">
      <c r="A16" s="431">
        <v>12</v>
      </c>
      <c r="B16" s="30" t="s">
        <v>688</v>
      </c>
      <c r="C16" s="13">
        <v>2011</v>
      </c>
      <c r="D16" s="4" t="s">
        <v>13</v>
      </c>
      <c r="E16" s="15">
        <v>10000</v>
      </c>
      <c r="F16" s="30">
        <v>1</v>
      </c>
      <c r="G16" s="6">
        <f t="shared" si="0"/>
        <v>10000</v>
      </c>
      <c r="H16" s="30">
        <v>1</v>
      </c>
      <c r="I16" s="25">
        <f t="shared" si="1"/>
        <v>10000</v>
      </c>
    </row>
    <row r="17" spans="1:9" ht="15.75">
      <c r="A17" s="420">
        <v>13</v>
      </c>
      <c r="B17" s="30" t="s">
        <v>689</v>
      </c>
      <c r="C17" s="13">
        <v>2011</v>
      </c>
      <c r="D17" s="4" t="s">
        <v>13</v>
      </c>
      <c r="E17" s="15">
        <v>9425</v>
      </c>
      <c r="F17" s="30">
        <v>32</v>
      </c>
      <c r="G17" s="6">
        <f t="shared" si="0"/>
        <v>301600</v>
      </c>
      <c r="H17" s="30">
        <v>32</v>
      </c>
      <c r="I17" s="25">
        <f t="shared" si="1"/>
        <v>301600</v>
      </c>
    </row>
    <row r="18" spans="1:9" ht="15.75">
      <c r="A18" s="431">
        <v>14</v>
      </c>
      <c r="B18" s="30" t="s">
        <v>690</v>
      </c>
      <c r="C18" s="13">
        <v>2011</v>
      </c>
      <c r="D18" s="4" t="s">
        <v>13</v>
      </c>
      <c r="E18" s="15">
        <v>2145</v>
      </c>
      <c r="F18" s="30">
        <v>160</v>
      </c>
      <c r="G18" s="6">
        <f t="shared" si="0"/>
        <v>343200</v>
      </c>
      <c r="H18" s="30">
        <v>160</v>
      </c>
      <c r="I18" s="25">
        <f t="shared" si="1"/>
        <v>343200</v>
      </c>
    </row>
    <row r="19" spans="1:9" ht="15.75">
      <c r="A19" s="431">
        <v>15</v>
      </c>
      <c r="B19" s="30" t="s">
        <v>691</v>
      </c>
      <c r="C19" s="13">
        <v>2011</v>
      </c>
      <c r="D19" s="4" t="s">
        <v>13</v>
      </c>
      <c r="E19" s="15">
        <v>65</v>
      </c>
      <c r="F19" s="30">
        <v>68</v>
      </c>
      <c r="G19" s="6">
        <f t="shared" si="0"/>
        <v>4420</v>
      </c>
      <c r="H19" s="30">
        <v>68</v>
      </c>
      <c r="I19" s="25">
        <f t="shared" si="1"/>
        <v>4420</v>
      </c>
    </row>
    <row r="20" spans="1:9" ht="15.75">
      <c r="A20" s="420">
        <v>16</v>
      </c>
      <c r="B20" s="30" t="s">
        <v>692</v>
      </c>
      <c r="C20" s="13">
        <v>2011</v>
      </c>
      <c r="D20" s="4" t="s">
        <v>13</v>
      </c>
      <c r="E20" s="15">
        <v>2500</v>
      </c>
      <c r="F20" s="30">
        <v>6</v>
      </c>
      <c r="G20" s="6">
        <f t="shared" si="0"/>
        <v>15000</v>
      </c>
      <c r="H20" s="30">
        <v>6</v>
      </c>
      <c r="I20" s="25">
        <f t="shared" si="1"/>
        <v>15000</v>
      </c>
    </row>
    <row r="21" spans="1:9" ht="15.75">
      <c r="A21" s="431">
        <v>17</v>
      </c>
      <c r="B21" s="30" t="s">
        <v>693</v>
      </c>
      <c r="C21" s="13">
        <v>2011</v>
      </c>
      <c r="D21" s="4" t="s">
        <v>13</v>
      </c>
      <c r="E21" s="15">
        <v>4225</v>
      </c>
      <c r="F21" s="30">
        <v>5</v>
      </c>
      <c r="G21" s="6">
        <f t="shared" si="0"/>
        <v>21125</v>
      </c>
      <c r="H21" s="30">
        <v>5</v>
      </c>
      <c r="I21" s="25">
        <f t="shared" si="1"/>
        <v>21125</v>
      </c>
    </row>
    <row r="22" spans="1:9" ht="15.75">
      <c r="A22" s="420">
        <v>18</v>
      </c>
      <c r="B22" s="25" t="s">
        <v>694</v>
      </c>
      <c r="C22" s="4">
        <v>2008</v>
      </c>
      <c r="D22" s="4" t="s">
        <v>13</v>
      </c>
      <c r="E22" s="6">
        <v>3250</v>
      </c>
      <c r="F22" s="25">
        <v>46</v>
      </c>
      <c r="G22" s="6">
        <f t="shared" si="0"/>
        <v>149500</v>
      </c>
      <c r="H22" s="25">
        <v>46</v>
      </c>
      <c r="I22" s="25">
        <f t="shared" si="1"/>
        <v>149500</v>
      </c>
    </row>
    <row r="23" spans="1:9" ht="15.75">
      <c r="A23" s="431">
        <v>19</v>
      </c>
      <c r="B23" s="25" t="s">
        <v>695</v>
      </c>
      <c r="C23" s="4">
        <v>2009</v>
      </c>
      <c r="D23" s="4" t="s">
        <v>13</v>
      </c>
      <c r="E23" s="6">
        <v>3770</v>
      </c>
      <c r="F23" s="25">
        <v>75</v>
      </c>
      <c r="G23" s="6">
        <f t="shared" si="0"/>
        <v>282750</v>
      </c>
      <c r="H23" s="25">
        <v>75</v>
      </c>
      <c r="I23" s="25">
        <f t="shared" si="1"/>
        <v>282750</v>
      </c>
    </row>
    <row r="24" spans="1:9" ht="15.75">
      <c r="A24" s="431">
        <v>20</v>
      </c>
      <c r="B24" s="25" t="s">
        <v>696</v>
      </c>
      <c r="C24" s="4">
        <v>1989</v>
      </c>
      <c r="D24" s="4" t="s">
        <v>13</v>
      </c>
      <c r="E24" s="6">
        <v>25000</v>
      </c>
      <c r="F24" s="25">
        <v>1</v>
      </c>
      <c r="G24" s="6">
        <f t="shared" si="0"/>
        <v>25000</v>
      </c>
      <c r="H24" s="25">
        <v>1</v>
      </c>
      <c r="I24" s="25">
        <f t="shared" si="1"/>
        <v>25000</v>
      </c>
    </row>
    <row r="25" spans="1:9" ht="15.75">
      <c r="A25" s="420">
        <v>21</v>
      </c>
      <c r="B25" s="25" t="s">
        <v>697</v>
      </c>
      <c r="C25" s="4">
        <v>1989</v>
      </c>
      <c r="D25" s="4" t="s">
        <v>13</v>
      </c>
      <c r="E25" s="6">
        <v>15000</v>
      </c>
      <c r="F25" s="25">
        <v>1</v>
      </c>
      <c r="G25" s="6">
        <f t="shared" si="0"/>
        <v>15000</v>
      </c>
      <c r="H25" s="25">
        <v>1</v>
      </c>
      <c r="I25" s="25">
        <f t="shared" si="1"/>
        <v>15000</v>
      </c>
    </row>
    <row r="26" spans="1:9" ht="15.75">
      <c r="A26" s="420">
        <v>22</v>
      </c>
      <c r="B26" s="25" t="s">
        <v>698</v>
      </c>
      <c r="C26" s="4">
        <v>1989</v>
      </c>
      <c r="D26" s="4" t="s">
        <v>13</v>
      </c>
      <c r="E26" s="6">
        <v>2000</v>
      </c>
      <c r="F26" s="25">
        <v>8</v>
      </c>
      <c r="G26" s="6">
        <f t="shared" si="0"/>
        <v>16000</v>
      </c>
      <c r="H26" s="25">
        <v>8</v>
      </c>
      <c r="I26" s="25">
        <f t="shared" si="1"/>
        <v>16000</v>
      </c>
    </row>
    <row r="27" spans="1:9" ht="15.75">
      <c r="A27" s="431">
        <v>23</v>
      </c>
      <c r="B27" s="25" t="s">
        <v>690</v>
      </c>
      <c r="C27" s="4">
        <v>2007</v>
      </c>
      <c r="D27" s="4" t="s">
        <v>13</v>
      </c>
      <c r="E27" s="6">
        <v>1800</v>
      </c>
      <c r="F27" s="25">
        <v>30</v>
      </c>
      <c r="G27" s="6">
        <f t="shared" si="0"/>
        <v>54000</v>
      </c>
      <c r="H27" s="25">
        <v>30</v>
      </c>
      <c r="I27" s="25">
        <f t="shared" si="1"/>
        <v>54000</v>
      </c>
    </row>
    <row r="28" spans="1:9" ht="15.75">
      <c r="A28" s="420">
        <v>24</v>
      </c>
      <c r="B28" s="25" t="s">
        <v>690</v>
      </c>
      <c r="C28" s="4">
        <v>2008</v>
      </c>
      <c r="D28" s="4" t="s">
        <v>13</v>
      </c>
      <c r="E28" s="6">
        <v>2400</v>
      </c>
      <c r="F28" s="25">
        <v>54</v>
      </c>
      <c r="G28" s="6">
        <f t="shared" si="0"/>
        <v>129600</v>
      </c>
      <c r="H28" s="25">
        <v>54</v>
      </c>
      <c r="I28" s="25">
        <f t="shared" si="1"/>
        <v>129600</v>
      </c>
    </row>
    <row r="29" spans="1:9" ht="15.75">
      <c r="A29" s="431">
        <v>25</v>
      </c>
      <c r="B29" s="25" t="s">
        <v>699</v>
      </c>
      <c r="C29" s="4">
        <v>2008</v>
      </c>
      <c r="D29" s="4" t="s">
        <v>13</v>
      </c>
      <c r="E29" s="6">
        <v>22800</v>
      </c>
      <c r="F29" s="25">
        <v>1</v>
      </c>
      <c r="G29" s="6">
        <f t="shared" si="0"/>
        <v>22800</v>
      </c>
      <c r="H29" s="25">
        <v>1</v>
      </c>
      <c r="I29" s="25">
        <f t="shared" si="1"/>
        <v>22800</v>
      </c>
    </row>
    <row r="30" spans="1:9" ht="15.75">
      <c r="A30" s="420">
        <v>26</v>
      </c>
      <c r="B30" s="25" t="s">
        <v>127</v>
      </c>
      <c r="C30" s="4">
        <v>2009</v>
      </c>
      <c r="D30" s="4" t="s">
        <v>13</v>
      </c>
      <c r="E30" s="6">
        <v>9600</v>
      </c>
      <c r="F30" s="25">
        <v>1</v>
      </c>
      <c r="G30" s="6">
        <f>SUM(E30*F30)</f>
        <v>9600</v>
      </c>
      <c r="H30" s="25">
        <v>1</v>
      </c>
      <c r="I30" s="25">
        <f t="shared" si="1"/>
        <v>9600</v>
      </c>
    </row>
    <row r="31" spans="1:9" ht="15.75">
      <c r="A31" s="431">
        <v>27</v>
      </c>
      <c r="B31" s="25" t="s">
        <v>690</v>
      </c>
      <c r="C31" s="4">
        <v>2009</v>
      </c>
      <c r="D31" s="4" t="s">
        <v>13</v>
      </c>
      <c r="E31" s="6">
        <v>2400</v>
      </c>
      <c r="F31" s="25">
        <v>50</v>
      </c>
      <c r="G31" s="6">
        <f>SUM(E31*F31)</f>
        <v>120000</v>
      </c>
      <c r="H31" s="25">
        <v>50</v>
      </c>
      <c r="I31" s="25">
        <f t="shared" si="1"/>
        <v>120000</v>
      </c>
    </row>
    <row r="32" spans="1:9" ht="15.75">
      <c r="A32" s="431">
        <v>28</v>
      </c>
      <c r="B32" s="25" t="s">
        <v>700</v>
      </c>
      <c r="C32" s="4">
        <v>2010</v>
      </c>
      <c r="D32" s="4" t="s">
        <v>13</v>
      </c>
      <c r="E32" s="6">
        <v>13455</v>
      </c>
      <c r="F32" s="25">
        <v>4</v>
      </c>
      <c r="G32" s="6">
        <f t="shared" ref="G32:G83" si="2">SUM(E32*F32)</f>
        <v>53820</v>
      </c>
      <c r="H32" s="25">
        <v>4</v>
      </c>
      <c r="I32" s="25">
        <f t="shared" si="1"/>
        <v>53820</v>
      </c>
    </row>
    <row r="33" spans="1:9" ht="15.75">
      <c r="A33" s="420">
        <v>29</v>
      </c>
      <c r="B33" s="25" t="s">
        <v>701</v>
      </c>
      <c r="C33" s="4">
        <v>2010</v>
      </c>
      <c r="D33" s="4" t="s">
        <v>13</v>
      </c>
      <c r="E33" s="6">
        <v>9425</v>
      </c>
      <c r="F33" s="25">
        <v>24</v>
      </c>
      <c r="G33" s="6">
        <f t="shared" si="2"/>
        <v>226200</v>
      </c>
      <c r="H33" s="25">
        <v>24</v>
      </c>
      <c r="I33" s="25">
        <f t="shared" si="1"/>
        <v>226200</v>
      </c>
    </row>
    <row r="34" spans="1:9" ht="15.75">
      <c r="A34" s="431">
        <v>30</v>
      </c>
      <c r="B34" s="25" t="s">
        <v>702</v>
      </c>
      <c r="C34" s="4">
        <v>2010</v>
      </c>
      <c r="D34" s="4" t="s">
        <v>13</v>
      </c>
      <c r="E34" s="6">
        <v>2275</v>
      </c>
      <c r="F34" s="25">
        <v>60</v>
      </c>
      <c r="G34" s="6">
        <f t="shared" si="2"/>
        <v>136500</v>
      </c>
      <c r="H34" s="25">
        <v>60</v>
      </c>
      <c r="I34" s="25">
        <f t="shared" si="1"/>
        <v>136500</v>
      </c>
    </row>
    <row r="35" spans="1:9" ht="15.75">
      <c r="A35" s="420">
        <v>31</v>
      </c>
      <c r="B35" s="25" t="s">
        <v>703</v>
      </c>
      <c r="C35" s="4">
        <v>2010</v>
      </c>
      <c r="D35" s="4" t="s">
        <v>13</v>
      </c>
      <c r="E35" s="6">
        <v>3250</v>
      </c>
      <c r="F35" s="25">
        <v>20</v>
      </c>
      <c r="G35" s="6">
        <f t="shared" si="2"/>
        <v>65000</v>
      </c>
      <c r="H35" s="25">
        <v>20</v>
      </c>
      <c r="I35" s="25">
        <f t="shared" si="1"/>
        <v>65000</v>
      </c>
    </row>
    <row r="36" spans="1:9" ht="15.75">
      <c r="A36" s="431">
        <v>32</v>
      </c>
      <c r="B36" s="25" t="s">
        <v>704</v>
      </c>
      <c r="C36" s="4">
        <v>2010</v>
      </c>
      <c r="D36" s="4" t="s">
        <v>13</v>
      </c>
      <c r="E36" s="6">
        <v>34450</v>
      </c>
      <c r="F36" s="25">
        <v>1</v>
      </c>
      <c r="G36" s="6">
        <f t="shared" si="2"/>
        <v>34450</v>
      </c>
      <c r="H36" s="25">
        <v>1</v>
      </c>
      <c r="I36" s="25">
        <f t="shared" si="1"/>
        <v>34450</v>
      </c>
    </row>
    <row r="37" spans="1:9" ht="15.75">
      <c r="A37" s="420">
        <v>33</v>
      </c>
      <c r="B37" s="158" t="s">
        <v>705</v>
      </c>
      <c r="C37" s="4">
        <v>2012</v>
      </c>
      <c r="D37" s="4" t="s">
        <v>13</v>
      </c>
      <c r="E37" s="159">
        <v>104000</v>
      </c>
      <c r="F37" s="159">
        <v>1</v>
      </c>
      <c r="G37" s="6">
        <f t="shared" si="2"/>
        <v>104000</v>
      </c>
      <c r="H37" s="159">
        <v>1</v>
      </c>
      <c r="I37" s="25">
        <f t="shared" si="1"/>
        <v>104000</v>
      </c>
    </row>
    <row r="38" spans="1:9" ht="15.75">
      <c r="A38" s="431">
        <v>34</v>
      </c>
      <c r="B38" s="25" t="s">
        <v>706</v>
      </c>
      <c r="C38" s="4">
        <v>2012</v>
      </c>
      <c r="D38" s="4" t="s">
        <v>13</v>
      </c>
      <c r="E38" s="6">
        <v>10000</v>
      </c>
      <c r="F38" s="6">
        <v>1</v>
      </c>
      <c r="G38" s="6">
        <f t="shared" si="2"/>
        <v>10000</v>
      </c>
      <c r="H38" s="6">
        <v>1</v>
      </c>
      <c r="I38" s="25">
        <f t="shared" si="1"/>
        <v>10000</v>
      </c>
    </row>
    <row r="39" spans="1:9" ht="15.75">
      <c r="A39" s="420">
        <v>35</v>
      </c>
      <c r="B39" s="25" t="s">
        <v>707</v>
      </c>
      <c r="C39" s="4">
        <v>2012</v>
      </c>
      <c r="D39" s="4" t="s">
        <v>13</v>
      </c>
      <c r="E39" s="6">
        <v>227500</v>
      </c>
      <c r="F39" s="6">
        <v>1</v>
      </c>
      <c r="G39" s="6">
        <f t="shared" si="2"/>
        <v>227500</v>
      </c>
      <c r="H39" s="6">
        <v>1</v>
      </c>
      <c r="I39" s="25">
        <f t="shared" si="1"/>
        <v>227500</v>
      </c>
    </row>
    <row r="40" spans="1:9" ht="15.75">
      <c r="A40" s="431">
        <v>36</v>
      </c>
      <c r="B40" s="25" t="s">
        <v>708</v>
      </c>
      <c r="C40" s="4">
        <v>2012</v>
      </c>
      <c r="D40" s="4" t="s">
        <v>13</v>
      </c>
      <c r="E40" s="6">
        <v>108000</v>
      </c>
      <c r="F40" s="6">
        <v>1</v>
      </c>
      <c r="G40" s="6">
        <f t="shared" si="2"/>
        <v>108000</v>
      </c>
      <c r="H40" s="6">
        <v>1</v>
      </c>
      <c r="I40" s="25">
        <f t="shared" si="1"/>
        <v>108000</v>
      </c>
    </row>
    <row r="41" spans="1:9" ht="15.75">
      <c r="A41" s="420">
        <v>37</v>
      </c>
      <c r="B41" s="25" t="s">
        <v>709</v>
      </c>
      <c r="C41" s="4">
        <v>2012</v>
      </c>
      <c r="D41" s="4" t="s">
        <v>13</v>
      </c>
      <c r="E41" s="6">
        <v>3146</v>
      </c>
      <c r="F41" s="6">
        <v>10</v>
      </c>
      <c r="G41" s="6">
        <f t="shared" si="2"/>
        <v>31460</v>
      </c>
      <c r="H41" s="6">
        <v>10</v>
      </c>
      <c r="I41" s="25">
        <f t="shared" si="1"/>
        <v>31460</v>
      </c>
    </row>
    <row r="42" spans="1:9" ht="15.75">
      <c r="A42" s="431">
        <v>38</v>
      </c>
      <c r="B42" s="25" t="s">
        <v>710</v>
      </c>
      <c r="C42" s="4">
        <v>2012</v>
      </c>
      <c r="D42" s="4" t="s">
        <v>13</v>
      </c>
      <c r="E42" s="6">
        <v>23998</v>
      </c>
      <c r="F42" s="6">
        <v>1</v>
      </c>
      <c r="G42" s="6">
        <f t="shared" si="2"/>
        <v>23998</v>
      </c>
      <c r="H42" s="6">
        <v>1</v>
      </c>
      <c r="I42" s="25">
        <f t="shared" si="1"/>
        <v>23998</v>
      </c>
    </row>
    <row r="43" spans="1:9" ht="15.75">
      <c r="A43" s="420">
        <v>39</v>
      </c>
      <c r="B43" s="25" t="s">
        <v>711</v>
      </c>
      <c r="C43" s="4">
        <v>2012</v>
      </c>
      <c r="D43" s="4" t="s">
        <v>13</v>
      </c>
      <c r="E43" s="6">
        <v>14700</v>
      </c>
      <c r="F43" s="6">
        <v>8</v>
      </c>
      <c r="G43" s="6">
        <f t="shared" si="2"/>
        <v>117600</v>
      </c>
      <c r="H43" s="6">
        <v>8</v>
      </c>
      <c r="I43" s="25">
        <f t="shared" si="1"/>
        <v>117600</v>
      </c>
    </row>
    <row r="44" spans="1:9" ht="15.75">
      <c r="A44" s="431">
        <v>40</v>
      </c>
      <c r="B44" s="25" t="s">
        <v>712</v>
      </c>
      <c r="C44" s="4">
        <v>2012</v>
      </c>
      <c r="D44" s="4" t="s">
        <v>13</v>
      </c>
      <c r="E44" s="6">
        <v>15000</v>
      </c>
      <c r="F44" s="6">
        <v>4</v>
      </c>
      <c r="G44" s="6">
        <f t="shared" si="2"/>
        <v>60000</v>
      </c>
      <c r="H44" s="6">
        <v>4</v>
      </c>
      <c r="I44" s="25">
        <f t="shared" si="1"/>
        <v>60000</v>
      </c>
    </row>
    <row r="45" spans="1:9" ht="28.5">
      <c r="A45" s="420">
        <v>41</v>
      </c>
      <c r="B45" s="34" t="s">
        <v>713</v>
      </c>
      <c r="C45" s="4">
        <v>2012</v>
      </c>
      <c r="D45" s="4" t="s">
        <v>13</v>
      </c>
      <c r="E45" s="6">
        <v>232830</v>
      </c>
      <c r="F45" s="6">
        <v>1</v>
      </c>
      <c r="G45" s="6">
        <f t="shared" si="2"/>
        <v>232830</v>
      </c>
      <c r="H45" s="6">
        <v>1</v>
      </c>
      <c r="I45" s="25">
        <f t="shared" si="1"/>
        <v>232830</v>
      </c>
    </row>
    <row r="46" spans="1:9" ht="15.75">
      <c r="A46" s="431">
        <v>42</v>
      </c>
      <c r="B46" s="25" t="s">
        <v>348</v>
      </c>
      <c r="C46" s="4">
        <v>2012</v>
      </c>
      <c r="D46" s="4" t="s">
        <v>13</v>
      </c>
      <c r="E46" s="6">
        <v>27300</v>
      </c>
      <c r="F46" s="6">
        <v>12</v>
      </c>
      <c r="G46" s="6">
        <f t="shared" si="2"/>
        <v>327600</v>
      </c>
      <c r="H46" s="6">
        <v>12</v>
      </c>
      <c r="I46" s="25">
        <f t="shared" si="1"/>
        <v>327600</v>
      </c>
    </row>
    <row r="47" spans="1:9" ht="15.75">
      <c r="A47" s="420">
        <v>43</v>
      </c>
      <c r="B47" s="25" t="s">
        <v>348</v>
      </c>
      <c r="C47" s="4">
        <v>2012</v>
      </c>
      <c r="D47" s="4" t="s">
        <v>13</v>
      </c>
      <c r="E47" s="6">
        <v>27300</v>
      </c>
      <c r="F47" s="6">
        <v>12</v>
      </c>
      <c r="G47" s="6">
        <f t="shared" si="2"/>
        <v>327600</v>
      </c>
      <c r="H47" s="6">
        <v>12</v>
      </c>
      <c r="I47" s="25">
        <f t="shared" si="1"/>
        <v>327600</v>
      </c>
    </row>
    <row r="48" spans="1:9" ht="15.75">
      <c r="A48" s="431">
        <v>44</v>
      </c>
      <c r="B48" s="25" t="s">
        <v>714</v>
      </c>
      <c r="C48" s="4">
        <v>2012</v>
      </c>
      <c r="D48" s="4" t="s">
        <v>13</v>
      </c>
      <c r="E48" s="6">
        <v>23979</v>
      </c>
      <c r="F48" s="6">
        <v>12</v>
      </c>
      <c r="G48" s="6">
        <f t="shared" si="2"/>
        <v>287748</v>
      </c>
      <c r="H48" s="6">
        <v>12</v>
      </c>
      <c r="I48" s="25">
        <f t="shared" si="1"/>
        <v>287748</v>
      </c>
    </row>
    <row r="49" spans="1:9" ht="15.75">
      <c r="A49" s="420">
        <v>45</v>
      </c>
      <c r="B49" s="25" t="s">
        <v>596</v>
      </c>
      <c r="C49" s="4">
        <v>2012</v>
      </c>
      <c r="D49" s="4" t="s">
        <v>13</v>
      </c>
      <c r="E49" s="6">
        <v>44636</v>
      </c>
      <c r="F49" s="6">
        <v>3</v>
      </c>
      <c r="G49" s="6">
        <f t="shared" si="2"/>
        <v>133908</v>
      </c>
      <c r="H49" s="6">
        <v>3</v>
      </c>
      <c r="I49" s="25">
        <f t="shared" si="1"/>
        <v>133908</v>
      </c>
    </row>
    <row r="50" spans="1:9" ht="15.75">
      <c r="A50" s="431">
        <v>46</v>
      </c>
      <c r="B50" s="25" t="s">
        <v>257</v>
      </c>
      <c r="C50" s="4">
        <v>2012</v>
      </c>
      <c r="D50" s="4" t="s">
        <v>13</v>
      </c>
      <c r="E50" s="6">
        <v>15451</v>
      </c>
      <c r="F50" s="6">
        <v>20</v>
      </c>
      <c r="G50" s="6">
        <f t="shared" si="2"/>
        <v>309020</v>
      </c>
      <c r="H50" s="6">
        <v>20</v>
      </c>
      <c r="I50" s="25">
        <f t="shared" si="1"/>
        <v>309020</v>
      </c>
    </row>
    <row r="51" spans="1:9" ht="15.75">
      <c r="A51" s="420">
        <v>47</v>
      </c>
      <c r="B51" s="25" t="s">
        <v>348</v>
      </c>
      <c r="C51" s="4">
        <v>2012</v>
      </c>
      <c r="D51" s="4" t="s">
        <v>13</v>
      </c>
      <c r="E51" s="6">
        <v>27300</v>
      </c>
      <c r="F51" s="6">
        <v>3</v>
      </c>
      <c r="G51" s="6">
        <f t="shared" si="2"/>
        <v>81900</v>
      </c>
      <c r="H51" s="6">
        <v>3</v>
      </c>
      <c r="I51" s="25">
        <f t="shared" si="1"/>
        <v>81900</v>
      </c>
    </row>
    <row r="52" spans="1:9" ht="15.75">
      <c r="A52" s="431">
        <v>48</v>
      </c>
      <c r="B52" s="25" t="s">
        <v>715</v>
      </c>
      <c r="C52" s="4">
        <v>2012</v>
      </c>
      <c r="D52" s="4" t="s">
        <v>13</v>
      </c>
      <c r="E52" s="6">
        <v>11700</v>
      </c>
      <c r="F52" s="6">
        <v>6</v>
      </c>
      <c r="G52" s="6">
        <f t="shared" si="2"/>
        <v>70200</v>
      </c>
      <c r="H52" s="6">
        <v>6</v>
      </c>
      <c r="I52" s="25">
        <f t="shared" si="1"/>
        <v>70200</v>
      </c>
    </row>
    <row r="53" spans="1:9" ht="15.75">
      <c r="A53" s="431">
        <v>49</v>
      </c>
      <c r="B53" s="25" t="s">
        <v>716</v>
      </c>
      <c r="C53" s="4">
        <v>2012</v>
      </c>
      <c r="D53" s="4" t="s">
        <v>13</v>
      </c>
      <c r="E53" s="6">
        <v>25200</v>
      </c>
      <c r="F53" s="6">
        <v>1</v>
      </c>
      <c r="G53" s="6">
        <f t="shared" si="2"/>
        <v>25200</v>
      </c>
      <c r="H53" s="6">
        <v>1</v>
      </c>
      <c r="I53" s="25">
        <f t="shared" si="1"/>
        <v>25200</v>
      </c>
    </row>
    <row r="54" spans="1:9" ht="15.75">
      <c r="A54" s="420">
        <v>50</v>
      </c>
      <c r="B54" s="25" t="s">
        <v>717</v>
      </c>
      <c r="C54" s="4">
        <v>2012</v>
      </c>
      <c r="D54" s="4" t="s">
        <v>13</v>
      </c>
      <c r="E54" s="6">
        <v>1092</v>
      </c>
      <c r="F54" s="6">
        <v>400</v>
      </c>
      <c r="G54" s="6">
        <f t="shared" si="2"/>
        <v>436800</v>
      </c>
      <c r="H54" s="6">
        <v>400</v>
      </c>
      <c r="I54" s="25">
        <f t="shared" si="1"/>
        <v>436800</v>
      </c>
    </row>
    <row r="55" spans="1:9" ht="15.75">
      <c r="A55" s="431">
        <v>51</v>
      </c>
      <c r="B55" s="25" t="s">
        <v>718</v>
      </c>
      <c r="C55" s="4">
        <v>2012</v>
      </c>
      <c r="D55" s="4" t="s">
        <v>13</v>
      </c>
      <c r="E55" s="6">
        <v>527</v>
      </c>
      <c r="F55" s="6">
        <v>400</v>
      </c>
      <c r="G55" s="6">
        <f t="shared" si="2"/>
        <v>210800</v>
      </c>
      <c r="H55" s="6">
        <v>400</v>
      </c>
      <c r="I55" s="25">
        <f t="shared" si="1"/>
        <v>210800</v>
      </c>
    </row>
    <row r="56" spans="1:9" ht="15.75">
      <c r="A56" s="420">
        <v>52</v>
      </c>
      <c r="B56" s="25" t="s">
        <v>719</v>
      </c>
      <c r="C56" s="4">
        <v>2012</v>
      </c>
      <c r="D56" s="4" t="s">
        <v>13</v>
      </c>
      <c r="E56" s="6">
        <v>644</v>
      </c>
      <c r="F56" s="6">
        <v>348</v>
      </c>
      <c r="G56" s="6">
        <f t="shared" si="2"/>
        <v>224112</v>
      </c>
      <c r="H56" s="6">
        <v>348</v>
      </c>
      <c r="I56" s="25">
        <f t="shared" si="1"/>
        <v>224112</v>
      </c>
    </row>
    <row r="57" spans="1:9" ht="15.75">
      <c r="A57" s="431">
        <v>53</v>
      </c>
      <c r="B57" s="25" t="s">
        <v>720</v>
      </c>
      <c r="C57" s="4">
        <v>2012</v>
      </c>
      <c r="D57" s="4" t="s">
        <v>13</v>
      </c>
      <c r="E57" s="6">
        <v>2438</v>
      </c>
      <c r="F57" s="6">
        <v>225</v>
      </c>
      <c r="G57" s="6">
        <f t="shared" si="2"/>
        <v>548550</v>
      </c>
      <c r="H57" s="6">
        <v>225</v>
      </c>
      <c r="I57" s="25">
        <f t="shared" si="1"/>
        <v>548550</v>
      </c>
    </row>
    <row r="58" spans="1:9" ht="15.75">
      <c r="A58" s="420">
        <v>54</v>
      </c>
      <c r="B58" s="25" t="s">
        <v>721</v>
      </c>
      <c r="C58" s="4">
        <v>2012</v>
      </c>
      <c r="D58" s="4" t="s">
        <v>13</v>
      </c>
      <c r="E58" s="6">
        <v>226</v>
      </c>
      <c r="F58" s="6">
        <v>685</v>
      </c>
      <c r="G58" s="6">
        <f t="shared" si="2"/>
        <v>154810</v>
      </c>
      <c r="H58" s="6">
        <v>685</v>
      </c>
      <c r="I58" s="25">
        <f t="shared" si="1"/>
        <v>154810</v>
      </c>
    </row>
    <row r="59" spans="1:9" ht="15.75">
      <c r="A59" s="431">
        <v>55</v>
      </c>
      <c r="B59" s="25" t="s">
        <v>722</v>
      </c>
      <c r="C59" s="4">
        <v>2012</v>
      </c>
      <c r="D59" s="4" t="s">
        <v>13</v>
      </c>
      <c r="E59" s="6">
        <v>2274</v>
      </c>
      <c r="F59" s="6">
        <v>230</v>
      </c>
      <c r="G59" s="6">
        <f t="shared" si="2"/>
        <v>523020</v>
      </c>
      <c r="H59" s="6">
        <v>230</v>
      </c>
      <c r="I59" s="25">
        <f t="shared" si="1"/>
        <v>523020</v>
      </c>
    </row>
    <row r="60" spans="1:9" ht="15.75">
      <c r="A60" s="420">
        <v>56</v>
      </c>
      <c r="B60" s="25" t="s">
        <v>723</v>
      </c>
      <c r="C60" s="4">
        <v>2012</v>
      </c>
      <c r="D60" s="4" t="s">
        <v>13</v>
      </c>
      <c r="E60" s="6">
        <v>241</v>
      </c>
      <c r="F60" s="6">
        <v>150</v>
      </c>
      <c r="G60" s="6">
        <f t="shared" si="2"/>
        <v>36150</v>
      </c>
      <c r="H60" s="6">
        <v>150</v>
      </c>
      <c r="I60" s="25">
        <f t="shared" si="1"/>
        <v>36150</v>
      </c>
    </row>
    <row r="61" spans="1:9" ht="15.75">
      <c r="A61" s="420">
        <v>57</v>
      </c>
      <c r="B61" s="25" t="s">
        <v>724</v>
      </c>
      <c r="C61" s="4">
        <v>2012</v>
      </c>
      <c r="D61" s="4" t="s">
        <v>13</v>
      </c>
      <c r="E61" s="6">
        <v>644</v>
      </c>
      <c r="F61" s="6">
        <v>60</v>
      </c>
      <c r="G61" s="6">
        <f t="shared" si="2"/>
        <v>38640</v>
      </c>
      <c r="H61" s="6">
        <v>60</v>
      </c>
      <c r="I61" s="25">
        <f t="shared" si="1"/>
        <v>38640</v>
      </c>
    </row>
    <row r="62" spans="1:9" ht="15.75">
      <c r="A62" s="431">
        <v>58</v>
      </c>
      <c r="B62" s="25" t="s">
        <v>720</v>
      </c>
      <c r="C62" s="4">
        <v>2012</v>
      </c>
      <c r="D62" s="4" t="s">
        <v>13</v>
      </c>
      <c r="E62" s="6">
        <v>2438</v>
      </c>
      <c r="F62" s="6">
        <v>60</v>
      </c>
      <c r="G62" s="6">
        <f t="shared" si="2"/>
        <v>146280</v>
      </c>
      <c r="H62" s="6">
        <v>60</v>
      </c>
      <c r="I62" s="25">
        <f t="shared" si="1"/>
        <v>146280</v>
      </c>
    </row>
    <row r="63" spans="1:9" ht="15.75">
      <c r="A63" s="420">
        <v>59</v>
      </c>
      <c r="B63" s="25" t="s">
        <v>725</v>
      </c>
      <c r="C63" s="4">
        <v>2012</v>
      </c>
      <c r="D63" s="4" t="s">
        <v>13</v>
      </c>
      <c r="E63" s="6">
        <v>9274</v>
      </c>
      <c r="F63" s="6">
        <v>408</v>
      </c>
      <c r="G63" s="6">
        <f t="shared" si="2"/>
        <v>3783792</v>
      </c>
      <c r="H63" s="6">
        <v>408</v>
      </c>
      <c r="I63" s="25">
        <f t="shared" si="1"/>
        <v>3783792</v>
      </c>
    </row>
    <row r="64" spans="1:9" ht="15.75">
      <c r="A64" s="431">
        <v>60</v>
      </c>
      <c r="B64" s="25" t="s">
        <v>726</v>
      </c>
      <c r="C64" s="4">
        <v>2012</v>
      </c>
      <c r="D64" s="4" t="s">
        <v>13</v>
      </c>
      <c r="E64" s="6">
        <v>5952</v>
      </c>
      <c r="F64" s="6">
        <v>12</v>
      </c>
      <c r="G64" s="6">
        <f t="shared" si="2"/>
        <v>71424</v>
      </c>
      <c r="H64" s="6">
        <v>12</v>
      </c>
      <c r="I64" s="25">
        <f t="shared" si="1"/>
        <v>71424</v>
      </c>
    </row>
    <row r="65" spans="1:9" ht="15.75">
      <c r="A65" s="431">
        <v>61</v>
      </c>
      <c r="B65" s="25" t="s">
        <v>722</v>
      </c>
      <c r="C65" s="4">
        <v>2012</v>
      </c>
      <c r="D65" s="4" t="s">
        <v>13</v>
      </c>
      <c r="E65" s="6">
        <v>2274</v>
      </c>
      <c r="F65" s="6">
        <v>60</v>
      </c>
      <c r="G65" s="6">
        <f t="shared" si="2"/>
        <v>136440</v>
      </c>
      <c r="H65" s="6">
        <v>60</v>
      </c>
      <c r="I65" s="25">
        <f t="shared" si="1"/>
        <v>136440</v>
      </c>
    </row>
    <row r="66" spans="1:9" ht="15.75">
      <c r="A66" s="431">
        <v>62</v>
      </c>
      <c r="B66" s="25" t="s">
        <v>343</v>
      </c>
      <c r="C66" s="4">
        <v>2012</v>
      </c>
      <c r="D66" s="4" t="s">
        <v>727</v>
      </c>
      <c r="E66" s="6">
        <v>1322</v>
      </c>
      <c r="F66" s="6">
        <v>64.5</v>
      </c>
      <c r="G66" s="6">
        <f t="shared" si="2"/>
        <v>85269</v>
      </c>
      <c r="H66" s="6">
        <v>64.5</v>
      </c>
      <c r="I66" s="25">
        <f t="shared" si="1"/>
        <v>85269</v>
      </c>
    </row>
    <row r="67" spans="1:9" ht="15.75">
      <c r="A67" s="420">
        <v>63</v>
      </c>
      <c r="B67" s="25" t="s">
        <v>728</v>
      </c>
      <c r="C67" s="4">
        <v>2012</v>
      </c>
      <c r="D67" s="4" t="s">
        <v>727</v>
      </c>
      <c r="E67" s="6">
        <v>59</v>
      </c>
      <c r="F67" s="6">
        <v>600</v>
      </c>
      <c r="G67" s="6">
        <f t="shared" si="2"/>
        <v>35400</v>
      </c>
      <c r="H67" s="6">
        <v>600</v>
      </c>
      <c r="I67" s="25">
        <f t="shared" si="1"/>
        <v>35400</v>
      </c>
    </row>
    <row r="68" spans="1:9" ht="15.75">
      <c r="A68" s="420">
        <v>64</v>
      </c>
      <c r="B68" s="25" t="s">
        <v>343</v>
      </c>
      <c r="C68" s="4">
        <v>2012</v>
      </c>
      <c r="D68" s="4" t="s">
        <v>727</v>
      </c>
      <c r="E68" s="6">
        <v>1248</v>
      </c>
      <c r="F68" s="6">
        <v>35</v>
      </c>
      <c r="G68" s="6">
        <f t="shared" si="2"/>
        <v>43680</v>
      </c>
      <c r="H68" s="6">
        <v>35</v>
      </c>
      <c r="I68" s="25">
        <f t="shared" si="1"/>
        <v>43680</v>
      </c>
    </row>
    <row r="69" spans="1:9" ht="15.75">
      <c r="A69" s="431">
        <v>65</v>
      </c>
      <c r="B69" s="25" t="s">
        <v>343</v>
      </c>
      <c r="C69" s="4">
        <v>2012</v>
      </c>
      <c r="D69" s="4" t="s">
        <v>727</v>
      </c>
      <c r="E69" s="6">
        <v>1248</v>
      </c>
      <c r="F69" s="6">
        <v>45</v>
      </c>
      <c r="G69" s="6">
        <f t="shared" si="2"/>
        <v>56160</v>
      </c>
      <c r="H69" s="6">
        <v>45</v>
      </c>
      <c r="I69" s="25">
        <f t="shared" ref="I69:I128" si="3">SUM(G69)</f>
        <v>56160</v>
      </c>
    </row>
    <row r="70" spans="1:9" ht="15.75">
      <c r="A70" s="420">
        <v>66</v>
      </c>
      <c r="B70" s="25" t="s">
        <v>343</v>
      </c>
      <c r="C70" s="4">
        <v>2012</v>
      </c>
      <c r="D70" s="4" t="s">
        <v>727</v>
      </c>
      <c r="E70" s="6">
        <v>2570</v>
      </c>
      <c r="F70" s="6">
        <v>10</v>
      </c>
      <c r="G70" s="6">
        <f t="shared" si="2"/>
        <v>25700</v>
      </c>
      <c r="H70" s="6">
        <v>10</v>
      </c>
      <c r="I70" s="25">
        <f t="shared" si="3"/>
        <v>25700</v>
      </c>
    </row>
    <row r="71" spans="1:9" ht="15.75">
      <c r="A71" s="431">
        <v>67</v>
      </c>
      <c r="B71" s="25" t="s">
        <v>343</v>
      </c>
      <c r="C71" s="4">
        <v>2012</v>
      </c>
      <c r="D71" s="4" t="s">
        <v>727</v>
      </c>
      <c r="E71" s="6">
        <v>2570</v>
      </c>
      <c r="F71" s="6">
        <v>22</v>
      </c>
      <c r="G71" s="6">
        <f t="shared" si="2"/>
        <v>56540</v>
      </c>
      <c r="H71" s="6">
        <v>22</v>
      </c>
      <c r="I71" s="25">
        <f t="shared" si="3"/>
        <v>56540</v>
      </c>
    </row>
    <row r="72" spans="1:9" ht="15.75">
      <c r="A72" s="420">
        <v>68</v>
      </c>
      <c r="B72" s="25" t="s">
        <v>728</v>
      </c>
      <c r="C72" s="4">
        <v>2012</v>
      </c>
      <c r="D72" s="4" t="s">
        <v>727</v>
      </c>
      <c r="E72" s="6">
        <v>59</v>
      </c>
      <c r="F72" s="6">
        <v>115</v>
      </c>
      <c r="G72" s="6">
        <f t="shared" si="2"/>
        <v>6785</v>
      </c>
      <c r="H72" s="6">
        <v>115</v>
      </c>
      <c r="I72" s="25">
        <f t="shared" si="3"/>
        <v>6785</v>
      </c>
    </row>
    <row r="73" spans="1:9" ht="15.75">
      <c r="A73" s="431">
        <v>69</v>
      </c>
      <c r="B73" s="25" t="s">
        <v>729</v>
      </c>
      <c r="C73" s="4">
        <v>2012</v>
      </c>
      <c r="D73" s="4" t="s">
        <v>727</v>
      </c>
      <c r="E73" s="6">
        <v>1689</v>
      </c>
      <c r="F73" s="6">
        <v>420</v>
      </c>
      <c r="G73" s="6">
        <f t="shared" si="2"/>
        <v>709380</v>
      </c>
      <c r="H73" s="6">
        <v>420</v>
      </c>
      <c r="I73" s="25">
        <f t="shared" si="3"/>
        <v>709380</v>
      </c>
    </row>
    <row r="74" spans="1:9" ht="15.75">
      <c r="A74" s="420">
        <v>70</v>
      </c>
      <c r="B74" s="25" t="s">
        <v>730</v>
      </c>
      <c r="C74" s="4">
        <v>2012</v>
      </c>
      <c r="D74" s="4" t="s">
        <v>13</v>
      </c>
      <c r="E74" s="6">
        <v>24700</v>
      </c>
      <c r="F74" s="6">
        <v>2</v>
      </c>
      <c r="G74" s="6">
        <f t="shared" si="2"/>
        <v>49400</v>
      </c>
      <c r="H74" s="6">
        <v>2</v>
      </c>
      <c r="I74" s="25">
        <f t="shared" si="3"/>
        <v>49400</v>
      </c>
    </row>
    <row r="75" spans="1:9" ht="15.75">
      <c r="A75" s="431">
        <v>71</v>
      </c>
      <c r="B75" s="25" t="s">
        <v>731</v>
      </c>
      <c r="C75" s="4">
        <v>2012</v>
      </c>
      <c r="D75" s="4" t="s">
        <v>13</v>
      </c>
      <c r="E75" s="6">
        <v>22100</v>
      </c>
      <c r="F75" s="6">
        <v>1</v>
      </c>
      <c r="G75" s="6">
        <f t="shared" si="2"/>
        <v>22100</v>
      </c>
      <c r="H75" s="6">
        <v>1</v>
      </c>
      <c r="I75" s="25">
        <f t="shared" si="3"/>
        <v>22100</v>
      </c>
    </row>
    <row r="76" spans="1:9" ht="15.75">
      <c r="A76" s="420">
        <v>72</v>
      </c>
      <c r="B76" s="25" t="s">
        <v>732</v>
      </c>
      <c r="C76" s="4">
        <v>2012</v>
      </c>
      <c r="D76" s="4" t="s">
        <v>13</v>
      </c>
      <c r="E76" s="6">
        <v>6500</v>
      </c>
      <c r="F76" s="6">
        <v>2</v>
      </c>
      <c r="G76" s="6">
        <f t="shared" si="2"/>
        <v>13000</v>
      </c>
      <c r="H76" s="6">
        <v>2</v>
      </c>
      <c r="I76" s="25">
        <f t="shared" si="3"/>
        <v>13000</v>
      </c>
    </row>
    <row r="77" spans="1:9" ht="15.75">
      <c r="A77" s="431">
        <v>73</v>
      </c>
      <c r="B77" s="25" t="s">
        <v>733</v>
      </c>
      <c r="C77" s="4">
        <v>2012</v>
      </c>
      <c r="D77" s="4" t="s">
        <v>13</v>
      </c>
      <c r="E77" s="6">
        <v>5200</v>
      </c>
      <c r="F77" s="6">
        <v>2</v>
      </c>
      <c r="G77" s="6">
        <f t="shared" si="2"/>
        <v>10400</v>
      </c>
      <c r="H77" s="6">
        <v>2</v>
      </c>
      <c r="I77" s="25">
        <f t="shared" si="3"/>
        <v>10400</v>
      </c>
    </row>
    <row r="78" spans="1:9" ht="15.75">
      <c r="A78" s="420">
        <v>74</v>
      </c>
      <c r="B78" s="25" t="s">
        <v>734</v>
      </c>
      <c r="C78" s="4">
        <v>2012</v>
      </c>
      <c r="D78" s="4" t="s">
        <v>13</v>
      </c>
      <c r="E78" s="6">
        <v>3900</v>
      </c>
      <c r="F78" s="6">
        <v>16</v>
      </c>
      <c r="G78" s="6">
        <f t="shared" si="2"/>
        <v>62400</v>
      </c>
      <c r="H78" s="6">
        <v>16</v>
      </c>
      <c r="I78" s="25">
        <f t="shared" si="3"/>
        <v>62400</v>
      </c>
    </row>
    <row r="79" spans="1:9" ht="15.75">
      <c r="A79" s="420">
        <v>75</v>
      </c>
      <c r="B79" s="25" t="s">
        <v>691</v>
      </c>
      <c r="C79" s="4">
        <v>2012</v>
      </c>
      <c r="D79" s="4" t="s">
        <v>13</v>
      </c>
      <c r="E79" s="6">
        <v>53</v>
      </c>
      <c r="F79" s="6">
        <v>310</v>
      </c>
      <c r="G79" s="6">
        <f t="shared" si="2"/>
        <v>16430</v>
      </c>
      <c r="H79" s="6">
        <v>310</v>
      </c>
      <c r="I79" s="25">
        <f t="shared" si="3"/>
        <v>16430</v>
      </c>
    </row>
    <row r="80" spans="1:9" ht="15.75">
      <c r="A80" s="431">
        <v>76</v>
      </c>
      <c r="B80" s="25" t="s">
        <v>735</v>
      </c>
      <c r="C80" s="4">
        <v>2012</v>
      </c>
      <c r="D80" s="4" t="s">
        <v>13</v>
      </c>
      <c r="E80" s="6">
        <v>39</v>
      </c>
      <c r="F80" s="6">
        <v>410</v>
      </c>
      <c r="G80" s="6">
        <f t="shared" si="2"/>
        <v>15990</v>
      </c>
      <c r="H80" s="6">
        <v>410</v>
      </c>
      <c r="I80" s="25">
        <f t="shared" si="3"/>
        <v>15990</v>
      </c>
    </row>
    <row r="81" spans="1:9" ht="15.75">
      <c r="A81" s="420">
        <v>77</v>
      </c>
      <c r="B81" s="25" t="s">
        <v>736</v>
      </c>
      <c r="C81" s="4">
        <v>2012</v>
      </c>
      <c r="D81" s="4" t="s">
        <v>13</v>
      </c>
      <c r="E81" s="6">
        <v>39</v>
      </c>
      <c r="F81" s="6">
        <v>110</v>
      </c>
      <c r="G81" s="6">
        <f t="shared" si="2"/>
        <v>4290</v>
      </c>
      <c r="H81" s="6">
        <v>110</v>
      </c>
      <c r="I81" s="25">
        <f t="shared" si="3"/>
        <v>4290</v>
      </c>
    </row>
    <row r="82" spans="1:9" ht="15.75">
      <c r="A82" s="431">
        <v>78</v>
      </c>
      <c r="B82" s="25" t="s">
        <v>737</v>
      </c>
      <c r="C82" s="4">
        <v>2012</v>
      </c>
      <c r="D82" s="4" t="s">
        <v>13</v>
      </c>
      <c r="E82" s="6">
        <v>900</v>
      </c>
      <c r="F82" s="6">
        <v>2</v>
      </c>
      <c r="G82" s="6">
        <f t="shared" si="2"/>
        <v>1800</v>
      </c>
      <c r="H82" s="6">
        <v>2</v>
      </c>
      <c r="I82" s="25">
        <f t="shared" si="3"/>
        <v>1800</v>
      </c>
    </row>
    <row r="83" spans="1:9" ht="15.75">
      <c r="A83" s="420">
        <v>79</v>
      </c>
      <c r="B83" s="25" t="s">
        <v>738</v>
      </c>
      <c r="C83" s="4">
        <v>2012</v>
      </c>
      <c r="D83" s="4" t="s">
        <v>13</v>
      </c>
      <c r="E83" s="6">
        <v>11700</v>
      </c>
      <c r="F83" s="6">
        <v>1</v>
      </c>
      <c r="G83" s="6">
        <f t="shared" si="2"/>
        <v>11700</v>
      </c>
      <c r="H83" s="6">
        <v>1</v>
      </c>
      <c r="I83" s="25">
        <f t="shared" si="3"/>
        <v>11700</v>
      </c>
    </row>
    <row r="84" spans="1:9" ht="32.25" customHeight="1">
      <c r="A84" s="5">
        <v>80</v>
      </c>
      <c r="B84" s="160" t="s">
        <v>739</v>
      </c>
      <c r="C84" s="10" t="s">
        <v>740</v>
      </c>
      <c r="D84" s="5" t="s">
        <v>13</v>
      </c>
      <c r="E84" s="11">
        <v>318500</v>
      </c>
      <c r="F84" s="11">
        <v>2</v>
      </c>
      <c r="G84" s="11">
        <v>637000</v>
      </c>
      <c r="H84" s="11">
        <v>2</v>
      </c>
      <c r="I84" s="11">
        <f t="shared" si="3"/>
        <v>637000</v>
      </c>
    </row>
    <row r="85" spans="1:9" ht="15.75">
      <c r="A85" s="431">
        <v>81</v>
      </c>
      <c r="B85" s="25" t="s">
        <v>741</v>
      </c>
      <c r="C85" s="4">
        <v>2012</v>
      </c>
      <c r="D85" s="4" t="s">
        <v>13</v>
      </c>
      <c r="E85" s="6">
        <v>76697</v>
      </c>
      <c r="F85" s="6">
        <v>26</v>
      </c>
      <c r="G85" s="6">
        <f t="shared" ref="G85:G133" si="4">SUM(E85*F85)</f>
        <v>1994122</v>
      </c>
      <c r="H85" s="6">
        <v>26</v>
      </c>
      <c r="I85" s="25">
        <f t="shared" si="3"/>
        <v>1994122</v>
      </c>
    </row>
    <row r="86" spans="1:9" ht="15.75">
      <c r="A86" s="420">
        <v>82</v>
      </c>
      <c r="B86" s="25" t="s">
        <v>741</v>
      </c>
      <c r="C86" s="4">
        <v>2012</v>
      </c>
      <c r="D86" s="4" t="s">
        <v>13</v>
      </c>
      <c r="E86" s="6">
        <v>31200</v>
      </c>
      <c r="F86" s="6">
        <v>6</v>
      </c>
      <c r="G86" s="6">
        <f t="shared" si="4"/>
        <v>187200</v>
      </c>
      <c r="H86" s="6">
        <v>6</v>
      </c>
      <c r="I86" s="25">
        <f t="shared" si="3"/>
        <v>187200</v>
      </c>
    </row>
    <row r="87" spans="1:9" ht="15.75">
      <c r="A87" s="431">
        <v>83</v>
      </c>
      <c r="B87" s="25" t="s">
        <v>742</v>
      </c>
      <c r="C87" s="4">
        <v>2012</v>
      </c>
      <c r="D87" s="4" t="s">
        <v>13</v>
      </c>
      <c r="E87" s="6">
        <v>4111</v>
      </c>
      <c r="F87" s="6">
        <v>100</v>
      </c>
      <c r="G87" s="6">
        <f t="shared" si="4"/>
        <v>411100</v>
      </c>
      <c r="H87" s="6">
        <v>100</v>
      </c>
      <c r="I87" s="25">
        <f t="shared" si="3"/>
        <v>411100</v>
      </c>
    </row>
    <row r="88" spans="1:9" ht="15.75">
      <c r="A88" s="420">
        <v>84</v>
      </c>
      <c r="B88" s="25" t="s">
        <v>743</v>
      </c>
      <c r="C88" s="4">
        <v>2012</v>
      </c>
      <c r="D88" s="4" t="s">
        <v>13</v>
      </c>
      <c r="E88" s="6">
        <v>7176</v>
      </c>
      <c r="F88" s="6">
        <v>70</v>
      </c>
      <c r="G88" s="6">
        <f t="shared" si="4"/>
        <v>502320</v>
      </c>
      <c r="H88" s="6">
        <v>70</v>
      </c>
      <c r="I88" s="25">
        <f t="shared" si="3"/>
        <v>502320</v>
      </c>
    </row>
    <row r="89" spans="1:9" ht="15.75">
      <c r="A89" s="431">
        <v>85</v>
      </c>
      <c r="B89" s="25" t="s">
        <v>744</v>
      </c>
      <c r="C89" s="4">
        <v>2012</v>
      </c>
      <c r="D89" s="4" t="s">
        <v>13</v>
      </c>
      <c r="E89" s="6">
        <v>22696</v>
      </c>
      <c r="F89" s="6">
        <v>20</v>
      </c>
      <c r="G89" s="6">
        <f t="shared" si="4"/>
        <v>453920</v>
      </c>
      <c r="H89" s="6">
        <v>20</v>
      </c>
      <c r="I89" s="25">
        <f t="shared" si="3"/>
        <v>453920</v>
      </c>
    </row>
    <row r="90" spans="1:9" ht="15.75">
      <c r="A90" s="420">
        <v>86</v>
      </c>
      <c r="B90" s="25" t="s">
        <v>744</v>
      </c>
      <c r="C90" s="4">
        <v>2012</v>
      </c>
      <c r="D90" s="4" t="s">
        <v>13</v>
      </c>
      <c r="E90" s="6">
        <v>22696</v>
      </c>
      <c r="F90" s="6">
        <v>18</v>
      </c>
      <c r="G90" s="6">
        <f t="shared" si="4"/>
        <v>408528</v>
      </c>
      <c r="H90" s="6">
        <v>18</v>
      </c>
      <c r="I90" s="25">
        <f t="shared" si="3"/>
        <v>408528</v>
      </c>
    </row>
    <row r="91" spans="1:9" ht="15.75">
      <c r="A91" s="431">
        <v>87</v>
      </c>
      <c r="B91" s="25" t="s">
        <v>744</v>
      </c>
      <c r="C91" s="4">
        <v>2012</v>
      </c>
      <c r="D91" s="4" t="s">
        <v>13</v>
      </c>
      <c r="E91" s="6">
        <v>22696</v>
      </c>
      <c r="F91" s="6">
        <v>18</v>
      </c>
      <c r="G91" s="6">
        <f t="shared" si="4"/>
        <v>408528</v>
      </c>
      <c r="H91" s="6">
        <v>18</v>
      </c>
      <c r="I91" s="25">
        <f t="shared" si="3"/>
        <v>408528</v>
      </c>
    </row>
    <row r="92" spans="1:9" ht="15.75">
      <c r="A92" s="420">
        <v>88</v>
      </c>
      <c r="B92" s="25" t="s">
        <v>744</v>
      </c>
      <c r="C92" s="4">
        <v>2012</v>
      </c>
      <c r="D92" s="4" t="s">
        <v>13</v>
      </c>
      <c r="E92" s="6">
        <v>22696</v>
      </c>
      <c r="F92" s="6">
        <v>20</v>
      </c>
      <c r="G92" s="6">
        <f t="shared" si="4"/>
        <v>453920</v>
      </c>
      <c r="H92" s="6">
        <v>20</v>
      </c>
      <c r="I92" s="25">
        <f t="shared" si="3"/>
        <v>453920</v>
      </c>
    </row>
    <row r="93" spans="1:9" ht="15.75">
      <c r="A93" s="431">
        <v>89</v>
      </c>
      <c r="B93" s="25" t="s">
        <v>744</v>
      </c>
      <c r="C93" s="4">
        <v>2012</v>
      </c>
      <c r="D93" s="4" t="s">
        <v>13</v>
      </c>
      <c r="E93" s="6">
        <v>22697</v>
      </c>
      <c r="F93" s="6">
        <v>6</v>
      </c>
      <c r="G93" s="6">
        <f t="shared" si="4"/>
        <v>136182</v>
      </c>
      <c r="H93" s="6">
        <v>6</v>
      </c>
      <c r="I93" s="25">
        <f t="shared" si="3"/>
        <v>136182</v>
      </c>
    </row>
    <row r="94" spans="1:9" ht="15.75">
      <c r="A94" s="420">
        <v>90</v>
      </c>
      <c r="B94" s="25" t="s">
        <v>217</v>
      </c>
      <c r="C94" s="4">
        <v>2012</v>
      </c>
      <c r="D94" s="4" t="s">
        <v>13</v>
      </c>
      <c r="E94" s="6">
        <v>5446</v>
      </c>
      <c r="F94" s="6">
        <v>23</v>
      </c>
      <c r="G94" s="6">
        <f t="shared" si="4"/>
        <v>125258</v>
      </c>
      <c r="H94" s="6">
        <v>23</v>
      </c>
      <c r="I94" s="25">
        <f t="shared" si="3"/>
        <v>125258</v>
      </c>
    </row>
    <row r="95" spans="1:9" ht="15.75">
      <c r="A95" s="431">
        <v>91</v>
      </c>
      <c r="B95" s="25" t="s">
        <v>714</v>
      </c>
      <c r="C95" s="4">
        <v>2012</v>
      </c>
      <c r="D95" s="4" t="s">
        <v>13</v>
      </c>
      <c r="E95" s="6">
        <v>12973</v>
      </c>
      <c r="F95" s="6">
        <v>12</v>
      </c>
      <c r="G95" s="6">
        <f t="shared" si="4"/>
        <v>155676</v>
      </c>
      <c r="H95" s="6">
        <v>12</v>
      </c>
      <c r="I95" s="25">
        <f t="shared" si="3"/>
        <v>155676</v>
      </c>
    </row>
    <row r="96" spans="1:9" ht="15.75">
      <c r="A96" s="420">
        <v>92</v>
      </c>
      <c r="B96" s="25" t="s">
        <v>214</v>
      </c>
      <c r="C96" s="4">
        <v>2012</v>
      </c>
      <c r="D96" s="4" t="s">
        <v>13</v>
      </c>
      <c r="E96" s="6">
        <v>15600</v>
      </c>
      <c r="F96" s="6">
        <v>4</v>
      </c>
      <c r="G96" s="6">
        <f t="shared" si="4"/>
        <v>62400</v>
      </c>
      <c r="H96" s="6">
        <v>4</v>
      </c>
      <c r="I96" s="25">
        <f t="shared" si="3"/>
        <v>62400</v>
      </c>
    </row>
    <row r="97" spans="1:9" ht="15.75">
      <c r="A97" s="431">
        <v>93</v>
      </c>
      <c r="B97" s="25" t="s">
        <v>257</v>
      </c>
      <c r="C97" s="4">
        <v>2012</v>
      </c>
      <c r="D97" s="4" t="s">
        <v>13</v>
      </c>
      <c r="E97" s="6">
        <v>18000</v>
      </c>
      <c r="F97" s="6">
        <v>4</v>
      </c>
      <c r="G97" s="6">
        <f t="shared" si="4"/>
        <v>72000</v>
      </c>
      <c r="H97" s="6">
        <v>4</v>
      </c>
      <c r="I97" s="25">
        <f t="shared" si="3"/>
        <v>72000</v>
      </c>
    </row>
    <row r="98" spans="1:9" ht="15.75">
      <c r="A98" s="420">
        <v>94</v>
      </c>
      <c r="B98" s="25" t="s">
        <v>745</v>
      </c>
      <c r="C98" s="4">
        <v>2012</v>
      </c>
      <c r="D98" s="4" t="s">
        <v>13</v>
      </c>
      <c r="E98" s="6">
        <v>520</v>
      </c>
      <c r="F98" s="6">
        <v>20</v>
      </c>
      <c r="G98" s="6">
        <f t="shared" si="4"/>
        <v>10400</v>
      </c>
      <c r="H98" s="6">
        <v>20</v>
      </c>
      <c r="I98" s="25">
        <f t="shared" si="3"/>
        <v>10400</v>
      </c>
    </row>
    <row r="99" spans="1:9" ht="15.75">
      <c r="A99" s="431">
        <v>95</v>
      </c>
      <c r="B99" s="25" t="s">
        <v>746</v>
      </c>
      <c r="C99" s="4">
        <v>2012</v>
      </c>
      <c r="D99" s="4" t="s">
        <v>13</v>
      </c>
      <c r="E99" s="6">
        <v>325</v>
      </c>
      <c r="F99" s="6">
        <v>2</v>
      </c>
      <c r="G99" s="6">
        <f t="shared" si="4"/>
        <v>650</v>
      </c>
      <c r="H99" s="6">
        <v>2</v>
      </c>
      <c r="I99" s="25">
        <f t="shared" si="3"/>
        <v>650</v>
      </c>
    </row>
    <row r="100" spans="1:9" ht="15.75">
      <c r="A100" s="420">
        <v>96</v>
      </c>
      <c r="B100" s="25" t="s">
        <v>747</v>
      </c>
      <c r="C100" s="4">
        <v>2012</v>
      </c>
      <c r="D100" s="4" t="s">
        <v>13</v>
      </c>
      <c r="E100" s="6">
        <v>3575</v>
      </c>
      <c r="F100" s="6">
        <v>4</v>
      </c>
      <c r="G100" s="6">
        <f t="shared" si="4"/>
        <v>14300</v>
      </c>
      <c r="H100" s="6">
        <v>4</v>
      </c>
      <c r="I100" s="25">
        <f t="shared" si="3"/>
        <v>14300</v>
      </c>
    </row>
    <row r="101" spans="1:9" ht="15.75">
      <c r="A101" s="431">
        <v>97</v>
      </c>
      <c r="B101" s="27" t="s">
        <v>748</v>
      </c>
      <c r="C101" s="4">
        <v>2013</v>
      </c>
      <c r="D101" s="4" t="s">
        <v>13</v>
      </c>
      <c r="E101" s="6">
        <v>2769</v>
      </c>
      <c r="F101" s="6">
        <v>410</v>
      </c>
      <c r="G101" s="6">
        <f t="shared" si="4"/>
        <v>1135290</v>
      </c>
      <c r="H101" s="6">
        <v>410</v>
      </c>
      <c r="I101" s="25">
        <f t="shared" si="3"/>
        <v>1135290</v>
      </c>
    </row>
    <row r="102" spans="1:9" ht="15.75">
      <c r="A102" s="420">
        <v>98</v>
      </c>
      <c r="B102" s="27" t="s">
        <v>749</v>
      </c>
      <c r="C102" s="4">
        <v>2013</v>
      </c>
      <c r="D102" s="4" t="s">
        <v>13</v>
      </c>
      <c r="E102" s="6">
        <v>214500</v>
      </c>
      <c r="F102" s="6">
        <v>1</v>
      </c>
      <c r="G102" s="6">
        <f t="shared" si="4"/>
        <v>214500</v>
      </c>
      <c r="H102" s="6">
        <v>1</v>
      </c>
      <c r="I102" s="25">
        <f t="shared" si="3"/>
        <v>214500</v>
      </c>
    </row>
    <row r="103" spans="1:9" ht="15.75">
      <c r="A103" s="431">
        <v>99</v>
      </c>
      <c r="B103" s="27" t="s">
        <v>750</v>
      </c>
      <c r="C103" s="4">
        <v>2013</v>
      </c>
      <c r="D103" s="4" t="s">
        <v>13</v>
      </c>
      <c r="E103" s="6">
        <v>250250</v>
      </c>
      <c r="F103" s="6">
        <v>1</v>
      </c>
      <c r="G103" s="6">
        <f t="shared" si="4"/>
        <v>250250</v>
      </c>
      <c r="H103" s="6">
        <v>1</v>
      </c>
      <c r="I103" s="25">
        <f t="shared" si="3"/>
        <v>250250</v>
      </c>
    </row>
    <row r="104" spans="1:9" ht="15.75">
      <c r="A104" s="420">
        <v>100</v>
      </c>
      <c r="B104" s="27" t="s">
        <v>751</v>
      </c>
      <c r="C104" s="4">
        <v>2013</v>
      </c>
      <c r="D104" s="4" t="s">
        <v>13</v>
      </c>
      <c r="E104" s="6">
        <v>50000</v>
      </c>
      <c r="F104" s="6">
        <v>1</v>
      </c>
      <c r="G104" s="6">
        <f t="shared" si="4"/>
        <v>50000</v>
      </c>
      <c r="H104" s="6">
        <v>1</v>
      </c>
      <c r="I104" s="25">
        <f t="shared" si="3"/>
        <v>50000</v>
      </c>
    </row>
    <row r="105" spans="1:9" ht="15.75">
      <c r="A105" s="431">
        <v>101</v>
      </c>
      <c r="B105" s="27" t="s">
        <v>752</v>
      </c>
      <c r="C105" s="4">
        <v>2013</v>
      </c>
      <c r="D105" s="4" t="s">
        <v>13</v>
      </c>
      <c r="E105" s="6">
        <v>44203</v>
      </c>
      <c r="F105" s="6">
        <v>3</v>
      </c>
      <c r="G105" s="6">
        <f t="shared" si="4"/>
        <v>132609</v>
      </c>
      <c r="H105" s="6">
        <v>3</v>
      </c>
      <c r="I105" s="25">
        <f t="shared" si="3"/>
        <v>132609</v>
      </c>
    </row>
    <row r="106" spans="1:9" ht="15.75">
      <c r="A106" s="420">
        <v>102</v>
      </c>
      <c r="B106" s="27" t="s">
        <v>753</v>
      </c>
      <c r="C106" s="4">
        <v>2013</v>
      </c>
      <c r="D106" s="4" t="s">
        <v>13</v>
      </c>
      <c r="E106" s="6">
        <v>16251</v>
      </c>
      <c r="F106" s="6">
        <v>1</v>
      </c>
      <c r="G106" s="6">
        <f t="shared" si="4"/>
        <v>16251</v>
      </c>
      <c r="H106" s="6">
        <v>1</v>
      </c>
      <c r="I106" s="25">
        <f t="shared" si="3"/>
        <v>16251</v>
      </c>
    </row>
    <row r="107" spans="1:9" ht="15.75">
      <c r="A107" s="431">
        <v>103</v>
      </c>
      <c r="B107" s="27" t="s">
        <v>754</v>
      </c>
      <c r="C107" s="4">
        <v>2013</v>
      </c>
      <c r="D107" s="4" t="s">
        <v>13</v>
      </c>
      <c r="E107" s="6">
        <v>89700</v>
      </c>
      <c r="F107" s="6">
        <v>1</v>
      </c>
      <c r="G107" s="6">
        <f t="shared" si="4"/>
        <v>89700</v>
      </c>
      <c r="H107" s="6">
        <v>1</v>
      </c>
      <c r="I107" s="25">
        <f t="shared" si="3"/>
        <v>89700</v>
      </c>
    </row>
    <row r="108" spans="1:9" ht="15.75">
      <c r="A108" s="420">
        <v>104</v>
      </c>
      <c r="B108" s="27" t="s">
        <v>680</v>
      </c>
      <c r="C108" s="4">
        <v>1977</v>
      </c>
      <c r="D108" s="4" t="s">
        <v>13</v>
      </c>
      <c r="E108" s="6">
        <v>32539</v>
      </c>
      <c r="F108" s="6">
        <v>6</v>
      </c>
      <c r="G108" s="6">
        <f t="shared" si="4"/>
        <v>195234</v>
      </c>
      <c r="H108" s="6">
        <v>6</v>
      </c>
      <c r="I108" s="25">
        <f t="shared" si="3"/>
        <v>195234</v>
      </c>
    </row>
    <row r="109" spans="1:9" ht="15.75">
      <c r="A109" s="431">
        <v>105</v>
      </c>
      <c r="B109" s="27" t="s">
        <v>755</v>
      </c>
      <c r="C109" s="4">
        <v>2013</v>
      </c>
      <c r="D109" s="4" t="s">
        <v>13</v>
      </c>
      <c r="E109" s="6">
        <v>2730</v>
      </c>
      <c r="F109" s="6">
        <v>19</v>
      </c>
      <c r="G109" s="6">
        <f t="shared" si="4"/>
        <v>51870</v>
      </c>
      <c r="H109" s="6">
        <v>19</v>
      </c>
      <c r="I109" s="25">
        <f t="shared" si="3"/>
        <v>51870</v>
      </c>
    </row>
    <row r="110" spans="1:9" ht="15.75">
      <c r="A110" s="420">
        <v>106</v>
      </c>
      <c r="B110" s="27" t="s">
        <v>756</v>
      </c>
      <c r="C110" s="4">
        <v>2013</v>
      </c>
      <c r="D110" s="4" t="s">
        <v>13</v>
      </c>
      <c r="E110" s="6">
        <v>5000</v>
      </c>
      <c r="F110" s="6">
        <v>1</v>
      </c>
      <c r="G110" s="6">
        <f t="shared" si="4"/>
        <v>5000</v>
      </c>
      <c r="H110" s="6">
        <v>1</v>
      </c>
      <c r="I110" s="25">
        <f t="shared" si="3"/>
        <v>5000</v>
      </c>
    </row>
    <row r="111" spans="1:9" ht="15.75">
      <c r="A111" s="431">
        <v>107</v>
      </c>
      <c r="B111" s="27" t="s">
        <v>757</v>
      </c>
      <c r="C111" s="4">
        <v>2013</v>
      </c>
      <c r="D111" s="4" t="s">
        <v>13</v>
      </c>
      <c r="E111" s="6">
        <v>7800</v>
      </c>
      <c r="F111" s="6">
        <v>3</v>
      </c>
      <c r="G111" s="6">
        <f t="shared" si="4"/>
        <v>23400</v>
      </c>
      <c r="H111" s="6">
        <v>3</v>
      </c>
      <c r="I111" s="25">
        <f t="shared" si="3"/>
        <v>23400</v>
      </c>
    </row>
    <row r="112" spans="1:9" ht="15.75">
      <c r="A112" s="420">
        <v>108</v>
      </c>
      <c r="B112" s="27" t="s">
        <v>758</v>
      </c>
      <c r="C112" s="4">
        <v>2013</v>
      </c>
      <c r="D112" s="4" t="s">
        <v>13</v>
      </c>
      <c r="E112" s="6">
        <v>420</v>
      </c>
      <c r="F112" s="6">
        <v>28</v>
      </c>
      <c r="G112" s="6">
        <f t="shared" si="4"/>
        <v>11760</v>
      </c>
      <c r="H112" s="6">
        <v>28</v>
      </c>
      <c r="I112" s="25">
        <f t="shared" si="3"/>
        <v>11760</v>
      </c>
    </row>
    <row r="113" spans="1:9" ht="15.75">
      <c r="A113" s="431">
        <v>109</v>
      </c>
      <c r="B113" s="27" t="s">
        <v>759</v>
      </c>
      <c r="C113" s="4">
        <v>2013</v>
      </c>
      <c r="D113" s="4" t="s">
        <v>13</v>
      </c>
      <c r="E113" s="6">
        <v>455</v>
      </c>
      <c r="F113" s="6">
        <v>99</v>
      </c>
      <c r="G113" s="6">
        <f t="shared" si="4"/>
        <v>45045</v>
      </c>
      <c r="H113" s="6">
        <v>99</v>
      </c>
      <c r="I113" s="25">
        <f t="shared" si="3"/>
        <v>45045</v>
      </c>
    </row>
    <row r="114" spans="1:9" ht="15.75">
      <c r="A114" s="420">
        <v>110</v>
      </c>
      <c r="B114" s="27" t="s">
        <v>760</v>
      </c>
      <c r="C114" s="4">
        <v>2013</v>
      </c>
      <c r="D114" s="4" t="s">
        <v>13</v>
      </c>
      <c r="E114" s="6">
        <v>90</v>
      </c>
      <c r="F114" s="6">
        <v>2</v>
      </c>
      <c r="G114" s="6">
        <f t="shared" si="4"/>
        <v>180</v>
      </c>
      <c r="H114" s="6">
        <v>2</v>
      </c>
      <c r="I114" s="25">
        <f t="shared" si="3"/>
        <v>180</v>
      </c>
    </row>
    <row r="115" spans="1:9" ht="15.75">
      <c r="A115" s="420">
        <v>111</v>
      </c>
      <c r="B115" s="27" t="s">
        <v>761</v>
      </c>
      <c r="C115" s="4">
        <v>2013</v>
      </c>
      <c r="D115" s="4" t="s">
        <v>13</v>
      </c>
      <c r="E115" s="6">
        <v>975</v>
      </c>
      <c r="F115" s="6">
        <v>12</v>
      </c>
      <c r="G115" s="6">
        <f t="shared" si="4"/>
        <v>11700</v>
      </c>
      <c r="H115" s="6">
        <v>12</v>
      </c>
      <c r="I115" s="25">
        <f t="shared" si="3"/>
        <v>11700</v>
      </c>
    </row>
    <row r="116" spans="1:9" ht="15.75">
      <c r="A116" s="420">
        <v>112</v>
      </c>
      <c r="B116" s="27" t="s">
        <v>762</v>
      </c>
      <c r="C116" s="4">
        <v>2013</v>
      </c>
      <c r="D116" s="4" t="s">
        <v>13</v>
      </c>
      <c r="E116" s="6">
        <v>900</v>
      </c>
      <c r="F116" s="6">
        <v>10</v>
      </c>
      <c r="G116" s="6">
        <f t="shared" si="4"/>
        <v>9000</v>
      </c>
      <c r="H116" s="6">
        <v>10</v>
      </c>
      <c r="I116" s="25">
        <f t="shared" si="3"/>
        <v>9000</v>
      </c>
    </row>
    <row r="117" spans="1:9" ht="15.75">
      <c r="A117" s="420">
        <v>113</v>
      </c>
      <c r="B117" s="27" t="s">
        <v>763</v>
      </c>
      <c r="C117" s="4">
        <v>2013</v>
      </c>
      <c r="D117" s="4" t="s">
        <v>13</v>
      </c>
      <c r="E117" s="6">
        <v>2100</v>
      </c>
      <c r="F117" s="6">
        <v>12</v>
      </c>
      <c r="G117" s="6">
        <f t="shared" si="4"/>
        <v>25200</v>
      </c>
      <c r="H117" s="6">
        <v>12</v>
      </c>
      <c r="I117" s="25">
        <f t="shared" si="3"/>
        <v>25200</v>
      </c>
    </row>
    <row r="118" spans="1:9" ht="15.75">
      <c r="A118" s="420">
        <v>114</v>
      </c>
      <c r="B118" s="27" t="s">
        <v>764</v>
      </c>
      <c r="C118" s="4">
        <v>2013</v>
      </c>
      <c r="D118" s="4" t="s">
        <v>13</v>
      </c>
      <c r="E118" s="6">
        <v>520</v>
      </c>
      <c r="F118" s="6">
        <v>20</v>
      </c>
      <c r="G118" s="6">
        <f t="shared" si="4"/>
        <v>10400</v>
      </c>
      <c r="H118" s="6">
        <v>20</v>
      </c>
      <c r="I118" s="25">
        <f t="shared" si="3"/>
        <v>10400</v>
      </c>
    </row>
    <row r="119" spans="1:9" ht="15.75">
      <c r="A119" s="431">
        <v>115</v>
      </c>
      <c r="B119" s="27" t="s">
        <v>765</v>
      </c>
      <c r="C119" s="4">
        <v>2013</v>
      </c>
      <c r="D119" s="4" t="s">
        <v>13</v>
      </c>
      <c r="E119" s="6">
        <v>325</v>
      </c>
      <c r="F119" s="6">
        <v>14</v>
      </c>
      <c r="G119" s="6">
        <f t="shared" si="4"/>
        <v>4550</v>
      </c>
      <c r="H119" s="6">
        <v>14</v>
      </c>
      <c r="I119" s="25">
        <f t="shared" si="3"/>
        <v>4550</v>
      </c>
    </row>
    <row r="120" spans="1:9" ht="15.75">
      <c r="A120" s="420">
        <v>116</v>
      </c>
      <c r="B120" s="27" t="s">
        <v>766</v>
      </c>
      <c r="C120" s="4">
        <v>2013</v>
      </c>
      <c r="D120" s="4" t="s">
        <v>13</v>
      </c>
      <c r="E120" s="6">
        <v>1000</v>
      </c>
      <c r="F120" s="6">
        <v>11</v>
      </c>
      <c r="G120" s="6">
        <f t="shared" si="4"/>
        <v>11000</v>
      </c>
      <c r="H120" s="6">
        <v>11</v>
      </c>
      <c r="I120" s="25">
        <f t="shared" si="3"/>
        <v>11000</v>
      </c>
    </row>
    <row r="121" spans="1:9" ht="15.75">
      <c r="A121" s="431">
        <v>117</v>
      </c>
      <c r="B121" s="27" t="s">
        <v>767</v>
      </c>
      <c r="C121" s="4">
        <v>2013</v>
      </c>
      <c r="D121" s="4" t="s">
        <v>13</v>
      </c>
      <c r="E121" s="6">
        <v>1000</v>
      </c>
      <c r="F121" s="6">
        <v>11</v>
      </c>
      <c r="G121" s="6">
        <f t="shared" si="4"/>
        <v>11000</v>
      </c>
      <c r="H121" s="6">
        <v>11</v>
      </c>
      <c r="I121" s="25">
        <f t="shared" si="3"/>
        <v>11000</v>
      </c>
    </row>
    <row r="122" spans="1:9" ht="15.75">
      <c r="A122" s="420">
        <v>118</v>
      </c>
      <c r="B122" s="27" t="s">
        <v>768</v>
      </c>
      <c r="C122" s="4">
        <v>2013</v>
      </c>
      <c r="D122" s="4" t="s">
        <v>13</v>
      </c>
      <c r="E122" s="6">
        <v>600</v>
      </c>
      <c r="F122" s="6">
        <v>13</v>
      </c>
      <c r="G122" s="6">
        <f t="shared" si="4"/>
        <v>7800</v>
      </c>
      <c r="H122" s="6">
        <v>13</v>
      </c>
      <c r="I122" s="25">
        <f t="shared" si="3"/>
        <v>7800</v>
      </c>
    </row>
    <row r="123" spans="1:9" ht="15.75">
      <c r="A123" s="420">
        <v>119</v>
      </c>
      <c r="B123" s="27" t="s">
        <v>769</v>
      </c>
      <c r="C123" s="4">
        <v>2013</v>
      </c>
      <c r="D123" s="4" t="s">
        <v>13</v>
      </c>
      <c r="E123" s="6">
        <v>750</v>
      </c>
      <c r="F123" s="6">
        <v>4</v>
      </c>
      <c r="G123" s="6">
        <f t="shared" si="4"/>
        <v>3000</v>
      </c>
      <c r="H123" s="6">
        <v>4</v>
      </c>
      <c r="I123" s="25">
        <f t="shared" si="3"/>
        <v>3000</v>
      </c>
    </row>
    <row r="124" spans="1:9" ht="15.75">
      <c r="A124" s="431">
        <v>120</v>
      </c>
      <c r="B124" s="27" t="s">
        <v>770</v>
      </c>
      <c r="C124" s="4">
        <v>2013</v>
      </c>
      <c r="D124" s="4" t="s">
        <v>13</v>
      </c>
      <c r="E124" s="6">
        <v>1950</v>
      </c>
      <c r="F124" s="6">
        <v>1</v>
      </c>
      <c r="G124" s="6">
        <f t="shared" si="4"/>
        <v>1950</v>
      </c>
      <c r="H124" s="6">
        <v>1</v>
      </c>
      <c r="I124" s="25">
        <f t="shared" si="3"/>
        <v>1950</v>
      </c>
    </row>
    <row r="125" spans="1:9" ht="15.75">
      <c r="A125" s="431">
        <v>121</v>
      </c>
      <c r="B125" s="27" t="s">
        <v>771</v>
      </c>
      <c r="C125" s="4">
        <v>2013</v>
      </c>
      <c r="D125" s="4" t="s">
        <v>13</v>
      </c>
      <c r="E125" s="6">
        <v>480</v>
      </c>
      <c r="F125" s="6">
        <v>10</v>
      </c>
      <c r="G125" s="6">
        <f t="shared" si="4"/>
        <v>4800</v>
      </c>
      <c r="H125" s="6">
        <v>10</v>
      </c>
      <c r="I125" s="25">
        <f t="shared" si="3"/>
        <v>4800</v>
      </c>
    </row>
    <row r="126" spans="1:9" ht="15.75">
      <c r="A126" s="420">
        <v>122</v>
      </c>
      <c r="B126" s="27" t="s">
        <v>772</v>
      </c>
      <c r="C126" s="4">
        <v>2013</v>
      </c>
      <c r="D126" s="4" t="s">
        <v>13</v>
      </c>
      <c r="E126" s="6">
        <v>975</v>
      </c>
      <c r="F126" s="6">
        <v>6</v>
      </c>
      <c r="G126" s="6">
        <f t="shared" si="4"/>
        <v>5850</v>
      </c>
      <c r="H126" s="6">
        <v>6</v>
      </c>
      <c r="I126" s="25">
        <f t="shared" si="3"/>
        <v>5850</v>
      </c>
    </row>
    <row r="127" spans="1:9" ht="15.75">
      <c r="A127" s="431">
        <v>123</v>
      </c>
      <c r="B127" s="27" t="s">
        <v>773</v>
      </c>
      <c r="C127" s="4">
        <v>2013</v>
      </c>
      <c r="D127" s="4" t="s">
        <v>13</v>
      </c>
      <c r="E127" s="6">
        <v>7699</v>
      </c>
      <c r="F127" s="6">
        <v>18</v>
      </c>
      <c r="G127" s="6">
        <f t="shared" si="4"/>
        <v>138582</v>
      </c>
      <c r="H127" s="6">
        <v>18</v>
      </c>
      <c r="I127" s="25">
        <f t="shared" si="3"/>
        <v>138582</v>
      </c>
    </row>
    <row r="128" spans="1:9" ht="15.75">
      <c r="A128" s="420">
        <v>124</v>
      </c>
      <c r="B128" s="27" t="s">
        <v>773</v>
      </c>
      <c r="C128" s="4">
        <v>2013</v>
      </c>
      <c r="D128" s="4" t="s">
        <v>13</v>
      </c>
      <c r="E128" s="6">
        <v>7554</v>
      </c>
      <c r="F128" s="6">
        <v>18</v>
      </c>
      <c r="G128" s="6">
        <f t="shared" si="4"/>
        <v>135972</v>
      </c>
      <c r="H128" s="6">
        <v>18</v>
      </c>
      <c r="I128" s="25">
        <f t="shared" si="3"/>
        <v>135972</v>
      </c>
    </row>
    <row r="129" spans="1:9" ht="15.75">
      <c r="A129" s="431">
        <v>125</v>
      </c>
      <c r="B129" s="27" t="s">
        <v>773</v>
      </c>
      <c r="C129" s="4">
        <v>2013</v>
      </c>
      <c r="D129" s="4" t="s">
        <v>13</v>
      </c>
      <c r="E129" s="6">
        <v>7472</v>
      </c>
      <c r="F129" s="6">
        <v>15</v>
      </c>
      <c r="G129" s="6">
        <f t="shared" si="4"/>
        <v>112080</v>
      </c>
      <c r="H129" s="6">
        <v>15</v>
      </c>
      <c r="I129" s="25">
        <f>SUM(G129)</f>
        <v>112080</v>
      </c>
    </row>
    <row r="130" spans="1:9" ht="15.75">
      <c r="A130" s="420">
        <v>126</v>
      </c>
      <c r="B130" s="27" t="s">
        <v>774</v>
      </c>
      <c r="C130" s="4">
        <v>2013</v>
      </c>
      <c r="D130" s="4" t="s">
        <v>13</v>
      </c>
      <c r="E130" s="6">
        <v>2282</v>
      </c>
      <c r="F130" s="6">
        <v>129</v>
      </c>
      <c r="G130" s="6">
        <f t="shared" si="4"/>
        <v>294378</v>
      </c>
      <c r="H130" s="6">
        <v>129</v>
      </c>
      <c r="I130" s="25">
        <f>SUM(G130)</f>
        <v>294378</v>
      </c>
    </row>
    <row r="131" spans="1:9" ht="15.75">
      <c r="A131" s="431">
        <v>127</v>
      </c>
      <c r="B131" s="27" t="s">
        <v>774</v>
      </c>
      <c r="C131" s="4">
        <v>2013</v>
      </c>
      <c r="D131" s="4" t="s">
        <v>13</v>
      </c>
      <c r="E131" s="6">
        <v>2071</v>
      </c>
      <c r="F131" s="6">
        <v>60</v>
      </c>
      <c r="G131" s="6">
        <f t="shared" si="4"/>
        <v>124260</v>
      </c>
      <c r="H131" s="6">
        <v>60</v>
      </c>
      <c r="I131" s="25">
        <f>SUM(G131)</f>
        <v>124260</v>
      </c>
    </row>
    <row r="132" spans="1:9" ht="15.75">
      <c r="A132" s="420">
        <v>128</v>
      </c>
      <c r="B132" s="27" t="s">
        <v>775</v>
      </c>
      <c r="C132" s="4">
        <v>2013</v>
      </c>
      <c r="D132" s="4" t="s">
        <v>13</v>
      </c>
      <c r="E132" s="6">
        <v>11018</v>
      </c>
      <c r="F132" s="6">
        <v>12</v>
      </c>
      <c r="G132" s="6">
        <f t="shared" si="4"/>
        <v>132216</v>
      </c>
      <c r="H132" s="6">
        <v>12</v>
      </c>
      <c r="I132" s="25">
        <f>SUM(G132)</f>
        <v>132216</v>
      </c>
    </row>
    <row r="133" spans="1:9" ht="15.75">
      <c r="A133" s="431">
        <v>129</v>
      </c>
      <c r="B133" s="27" t="s">
        <v>776</v>
      </c>
      <c r="C133" s="4">
        <v>2013</v>
      </c>
      <c r="D133" s="4" t="s">
        <v>13</v>
      </c>
      <c r="E133" s="6">
        <v>9344</v>
      </c>
      <c r="F133" s="6">
        <v>2</v>
      </c>
      <c r="G133" s="6">
        <f t="shared" si="4"/>
        <v>18688</v>
      </c>
      <c r="H133" s="6">
        <v>2</v>
      </c>
      <c r="I133" s="25">
        <f>SUM(G133)</f>
        <v>18688</v>
      </c>
    </row>
    <row r="134" spans="1:9" ht="15.75">
      <c r="A134" s="420">
        <v>130</v>
      </c>
      <c r="B134" s="27" t="s">
        <v>777</v>
      </c>
      <c r="C134" s="4">
        <v>2013</v>
      </c>
      <c r="D134" s="4" t="s">
        <v>727</v>
      </c>
      <c r="E134" s="6">
        <v>1343</v>
      </c>
      <c r="F134" s="6" t="s">
        <v>778</v>
      </c>
      <c r="G134" s="6">
        <v>32232</v>
      </c>
      <c r="H134" s="6" t="s">
        <v>778</v>
      </c>
      <c r="I134" s="25">
        <v>32232</v>
      </c>
    </row>
    <row r="135" spans="1:9" ht="15.75">
      <c r="A135" s="431">
        <v>131</v>
      </c>
      <c r="B135" s="27" t="s">
        <v>779</v>
      </c>
      <c r="C135" s="4">
        <v>2013</v>
      </c>
      <c r="D135" s="4" t="s">
        <v>13</v>
      </c>
      <c r="E135" s="6">
        <v>39000</v>
      </c>
      <c r="F135" s="6">
        <v>1</v>
      </c>
      <c r="G135" s="6">
        <v>39000</v>
      </c>
      <c r="H135" s="6">
        <v>1</v>
      </c>
      <c r="I135" s="25">
        <v>39000</v>
      </c>
    </row>
    <row r="136" spans="1:9" ht="15.75">
      <c r="A136" s="420">
        <v>132</v>
      </c>
      <c r="B136" s="27" t="s">
        <v>780</v>
      </c>
      <c r="C136" s="4">
        <v>2013</v>
      </c>
      <c r="D136" s="4" t="s">
        <v>13</v>
      </c>
      <c r="E136" s="6">
        <v>8645</v>
      </c>
      <c r="F136" s="6">
        <v>3</v>
      </c>
      <c r="G136" s="6">
        <v>25935</v>
      </c>
      <c r="H136" s="6">
        <v>3</v>
      </c>
      <c r="I136" s="25">
        <v>25935</v>
      </c>
    </row>
    <row r="137" spans="1:9" ht="15.75">
      <c r="A137" s="431">
        <v>133</v>
      </c>
      <c r="B137" s="27" t="s">
        <v>781</v>
      </c>
      <c r="C137" s="4">
        <v>2013</v>
      </c>
      <c r="D137" s="4" t="s">
        <v>13</v>
      </c>
      <c r="E137" s="6">
        <v>660</v>
      </c>
      <c r="F137" s="6">
        <v>8</v>
      </c>
      <c r="G137" s="6">
        <v>5280</v>
      </c>
      <c r="H137" s="6">
        <v>8</v>
      </c>
      <c r="I137" s="25">
        <v>5280</v>
      </c>
    </row>
    <row r="138" spans="1:9" ht="15.75">
      <c r="A138" s="420">
        <v>134</v>
      </c>
      <c r="B138" s="27" t="s">
        <v>782</v>
      </c>
      <c r="C138" s="4">
        <v>2013</v>
      </c>
      <c r="D138" s="4" t="s">
        <v>13</v>
      </c>
      <c r="E138" s="6">
        <v>1950</v>
      </c>
      <c r="F138" s="6">
        <v>1</v>
      </c>
      <c r="G138" s="6">
        <f t="shared" ref="G138:G215" si="5">SUM(E138*F138)</f>
        <v>1950</v>
      </c>
      <c r="H138" s="6">
        <v>1</v>
      </c>
      <c r="I138" s="25">
        <f t="shared" ref="I138:I217" si="6">SUM(G138)</f>
        <v>1950</v>
      </c>
    </row>
    <row r="139" spans="1:9" ht="15.75">
      <c r="A139" s="431">
        <v>134</v>
      </c>
      <c r="B139" s="27" t="s">
        <v>783</v>
      </c>
      <c r="C139" s="4">
        <v>2013</v>
      </c>
      <c r="D139" s="4" t="s">
        <v>13</v>
      </c>
      <c r="E139" s="6">
        <v>1250</v>
      </c>
      <c r="F139" s="6">
        <v>1</v>
      </c>
      <c r="G139" s="6">
        <f t="shared" si="5"/>
        <v>1250</v>
      </c>
      <c r="H139" s="6">
        <v>1</v>
      </c>
      <c r="I139" s="25">
        <f t="shared" si="6"/>
        <v>1250</v>
      </c>
    </row>
    <row r="140" spans="1:9" ht="15.75">
      <c r="A140" s="420">
        <v>136</v>
      </c>
      <c r="B140" s="27" t="s">
        <v>784</v>
      </c>
      <c r="C140" s="4">
        <v>2013</v>
      </c>
      <c r="D140" s="4" t="s">
        <v>13</v>
      </c>
      <c r="E140" s="6">
        <v>71500</v>
      </c>
      <c r="F140" s="6">
        <v>5</v>
      </c>
      <c r="G140" s="6">
        <f t="shared" si="5"/>
        <v>357500</v>
      </c>
      <c r="H140" s="6">
        <v>5</v>
      </c>
      <c r="I140" s="25">
        <f t="shared" si="6"/>
        <v>357500</v>
      </c>
    </row>
    <row r="141" spans="1:9" ht="15.75">
      <c r="A141" s="431">
        <v>137</v>
      </c>
      <c r="B141" s="27" t="s">
        <v>785</v>
      </c>
      <c r="C141" s="4">
        <v>2013</v>
      </c>
      <c r="D141" s="4" t="s">
        <v>13</v>
      </c>
      <c r="E141" s="6">
        <v>23400</v>
      </c>
      <c r="F141" s="6">
        <v>2</v>
      </c>
      <c r="G141" s="6">
        <f t="shared" si="5"/>
        <v>46800</v>
      </c>
      <c r="H141" s="6">
        <v>2</v>
      </c>
      <c r="I141" s="25">
        <f t="shared" si="6"/>
        <v>46800</v>
      </c>
    </row>
    <row r="142" spans="1:9" ht="15.75">
      <c r="A142" s="420">
        <v>138</v>
      </c>
      <c r="B142" s="27" t="s">
        <v>786</v>
      </c>
      <c r="C142" s="4">
        <v>2013</v>
      </c>
      <c r="D142" s="4" t="s">
        <v>13</v>
      </c>
      <c r="E142" s="6">
        <v>22100</v>
      </c>
      <c r="F142" s="6">
        <v>2</v>
      </c>
      <c r="G142" s="6">
        <f t="shared" si="5"/>
        <v>44200</v>
      </c>
      <c r="H142" s="6">
        <v>2</v>
      </c>
      <c r="I142" s="25">
        <f t="shared" si="6"/>
        <v>44200</v>
      </c>
    </row>
    <row r="143" spans="1:9" ht="15.75">
      <c r="A143" s="431">
        <v>139</v>
      </c>
      <c r="B143" s="27" t="s">
        <v>787</v>
      </c>
      <c r="C143" s="4">
        <v>2013</v>
      </c>
      <c r="D143" s="4" t="s">
        <v>13</v>
      </c>
      <c r="E143" s="6">
        <v>3800</v>
      </c>
      <c r="F143" s="6">
        <v>1</v>
      </c>
      <c r="G143" s="6">
        <f t="shared" si="5"/>
        <v>3800</v>
      </c>
      <c r="H143" s="6">
        <v>1</v>
      </c>
      <c r="I143" s="25">
        <f t="shared" si="6"/>
        <v>3800</v>
      </c>
    </row>
    <row r="144" spans="1:9" ht="15.75">
      <c r="A144" s="420">
        <v>140</v>
      </c>
      <c r="B144" s="27" t="s">
        <v>788</v>
      </c>
      <c r="C144" s="4">
        <v>2013</v>
      </c>
      <c r="D144" s="4" t="s">
        <v>13</v>
      </c>
      <c r="E144" s="6">
        <v>2600</v>
      </c>
      <c r="F144" s="6">
        <v>2</v>
      </c>
      <c r="G144" s="6">
        <f t="shared" si="5"/>
        <v>5200</v>
      </c>
      <c r="H144" s="6">
        <v>2</v>
      </c>
      <c r="I144" s="25">
        <f t="shared" si="6"/>
        <v>5200</v>
      </c>
    </row>
    <row r="145" spans="1:9" ht="15.75">
      <c r="A145" s="431">
        <v>141</v>
      </c>
      <c r="B145" s="27" t="s">
        <v>789</v>
      </c>
      <c r="C145" s="4">
        <v>2013</v>
      </c>
      <c r="D145" s="4" t="s">
        <v>13</v>
      </c>
      <c r="E145" s="6">
        <v>650</v>
      </c>
      <c r="F145" s="6">
        <v>15</v>
      </c>
      <c r="G145" s="6">
        <f t="shared" si="5"/>
        <v>9750</v>
      </c>
      <c r="H145" s="6">
        <v>15</v>
      </c>
      <c r="I145" s="25">
        <f t="shared" si="6"/>
        <v>9750</v>
      </c>
    </row>
    <row r="146" spans="1:9" ht="15.75">
      <c r="A146" s="431">
        <v>142</v>
      </c>
      <c r="B146" s="27" t="s">
        <v>790</v>
      </c>
      <c r="C146" s="4">
        <v>2014</v>
      </c>
      <c r="D146" s="4" t="s">
        <v>13</v>
      </c>
      <c r="E146" s="6">
        <v>20000</v>
      </c>
      <c r="F146" s="6">
        <v>1</v>
      </c>
      <c r="G146" s="6">
        <f t="shared" si="5"/>
        <v>20000</v>
      </c>
      <c r="H146" s="6">
        <v>1</v>
      </c>
      <c r="I146" s="25">
        <f t="shared" si="6"/>
        <v>20000</v>
      </c>
    </row>
    <row r="147" spans="1:9" ht="15.75">
      <c r="A147" s="420">
        <v>143</v>
      </c>
      <c r="B147" s="27" t="s">
        <v>791</v>
      </c>
      <c r="C147" s="4">
        <v>2014</v>
      </c>
      <c r="D147" s="4" t="s">
        <v>13</v>
      </c>
      <c r="E147" s="6">
        <v>13000</v>
      </c>
      <c r="F147" s="6">
        <v>1</v>
      </c>
      <c r="G147" s="6">
        <f t="shared" si="5"/>
        <v>13000</v>
      </c>
      <c r="H147" s="6">
        <v>1</v>
      </c>
      <c r="I147" s="25">
        <f t="shared" si="6"/>
        <v>13000</v>
      </c>
    </row>
    <row r="148" spans="1:9" ht="15.75">
      <c r="A148" s="431">
        <v>144</v>
      </c>
      <c r="B148" s="27" t="s">
        <v>792</v>
      </c>
      <c r="C148" s="4">
        <v>2014</v>
      </c>
      <c r="D148" s="4" t="s">
        <v>13</v>
      </c>
      <c r="E148" s="6">
        <v>52000</v>
      </c>
      <c r="F148" s="6">
        <v>2</v>
      </c>
      <c r="G148" s="6">
        <f t="shared" si="5"/>
        <v>104000</v>
      </c>
      <c r="H148" s="6">
        <v>2</v>
      </c>
      <c r="I148" s="25">
        <f t="shared" si="6"/>
        <v>104000</v>
      </c>
    </row>
    <row r="149" spans="1:9" ht="15.75">
      <c r="A149" s="420">
        <v>145</v>
      </c>
      <c r="B149" s="27" t="s">
        <v>793</v>
      </c>
      <c r="C149" s="4">
        <v>2014</v>
      </c>
      <c r="D149" s="4" t="s">
        <v>13</v>
      </c>
      <c r="E149" s="6">
        <v>52000</v>
      </c>
      <c r="F149" s="6">
        <v>2</v>
      </c>
      <c r="G149" s="6">
        <f t="shared" si="5"/>
        <v>104000</v>
      </c>
      <c r="H149" s="6">
        <v>2</v>
      </c>
      <c r="I149" s="25">
        <f t="shared" si="6"/>
        <v>104000</v>
      </c>
    </row>
    <row r="150" spans="1:9" ht="15.75">
      <c r="A150" s="431">
        <v>146</v>
      </c>
      <c r="B150" s="27" t="s">
        <v>794</v>
      </c>
      <c r="C150" s="4">
        <v>2014</v>
      </c>
      <c r="D150" s="4" t="s">
        <v>13</v>
      </c>
      <c r="E150" s="6">
        <v>52000</v>
      </c>
      <c r="F150" s="6">
        <v>2</v>
      </c>
      <c r="G150" s="6">
        <f t="shared" si="5"/>
        <v>104000</v>
      </c>
      <c r="H150" s="6">
        <v>2</v>
      </c>
      <c r="I150" s="25">
        <f t="shared" si="6"/>
        <v>104000</v>
      </c>
    </row>
    <row r="151" spans="1:9" ht="15.75">
      <c r="A151" s="420">
        <v>147</v>
      </c>
      <c r="B151" s="27" t="s">
        <v>795</v>
      </c>
      <c r="C151" s="4">
        <v>2014</v>
      </c>
      <c r="D151" s="4" t="s">
        <v>13</v>
      </c>
      <c r="E151" s="6">
        <v>52000</v>
      </c>
      <c r="F151" s="6">
        <v>2</v>
      </c>
      <c r="G151" s="6">
        <f t="shared" si="5"/>
        <v>104000</v>
      </c>
      <c r="H151" s="6">
        <v>2</v>
      </c>
      <c r="I151" s="25">
        <f t="shared" si="6"/>
        <v>104000</v>
      </c>
    </row>
    <row r="152" spans="1:9" ht="15.75">
      <c r="A152" s="431">
        <v>148</v>
      </c>
      <c r="B152" s="25" t="s">
        <v>796</v>
      </c>
      <c r="C152" s="4">
        <v>2014</v>
      </c>
      <c r="D152" s="4" t="s">
        <v>13</v>
      </c>
      <c r="E152" s="6">
        <v>52000</v>
      </c>
      <c r="F152" s="6">
        <v>2</v>
      </c>
      <c r="G152" s="6">
        <f t="shared" si="5"/>
        <v>104000</v>
      </c>
      <c r="H152" s="6">
        <v>2</v>
      </c>
      <c r="I152" s="25">
        <f t="shared" si="6"/>
        <v>104000</v>
      </c>
    </row>
    <row r="153" spans="1:9" ht="15.75">
      <c r="A153" s="420">
        <v>149</v>
      </c>
      <c r="B153" s="25" t="s">
        <v>797</v>
      </c>
      <c r="C153" s="4">
        <v>2014</v>
      </c>
      <c r="D153" s="4" t="s">
        <v>13</v>
      </c>
      <c r="E153" s="6">
        <v>35750</v>
      </c>
      <c r="F153" s="6">
        <v>1</v>
      </c>
      <c r="G153" s="6">
        <f t="shared" si="5"/>
        <v>35750</v>
      </c>
      <c r="H153" s="6">
        <v>1</v>
      </c>
      <c r="I153" s="25">
        <f t="shared" si="6"/>
        <v>35750</v>
      </c>
    </row>
    <row r="154" spans="1:9" ht="31.5">
      <c r="A154" s="431">
        <v>150</v>
      </c>
      <c r="B154" s="33" t="s">
        <v>798</v>
      </c>
      <c r="C154" s="4">
        <v>2014</v>
      </c>
      <c r="D154" s="4" t="s">
        <v>13</v>
      </c>
      <c r="E154" s="6">
        <v>74750</v>
      </c>
      <c r="F154" s="6">
        <v>1</v>
      </c>
      <c r="G154" s="6">
        <f t="shared" si="5"/>
        <v>74750</v>
      </c>
      <c r="H154" s="6">
        <v>1</v>
      </c>
      <c r="I154" s="25">
        <f t="shared" si="6"/>
        <v>74750</v>
      </c>
    </row>
    <row r="155" spans="1:9" ht="15.75">
      <c r="A155" s="420">
        <v>151</v>
      </c>
      <c r="B155" s="33" t="s">
        <v>799</v>
      </c>
      <c r="C155" s="4">
        <v>2015</v>
      </c>
      <c r="D155" s="4" t="s">
        <v>13</v>
      </c>
      <c r="E155" s="6">
        <v>10000</v>
      </c>
      <c r="F155" s="6">
        <v>1</v>
      </c>
      <c r="G155" s="6">
        <f t="shared" si="5"/>
        <v>10000</v>
      </c>
      <c r="H155" s="6">
        <v>1</v>
      </c>
      <c r="I155" s="25">
        <f t="shared" si="6"/>
        <v>10000</v>
      </c>
    </row>
    <row r="156" spans="1:9" ht="15.75">
      <c r="A156" s="431">
        <v>152</v>
      </c>
      <c r="B156" s="33" t="s">
        <v>687</v>
      </c>
      <c r="C156" s="4">
        <v>2015</v>
      </c>
      <c r="D156" s="4" t="s">
        <v>13</v>
      </c>
      <c r="E156" s="6">
        <v>49770</v>
      </c>
      <c r="F156" s="6">
        <v>1</v>
      </c>
      <c r="G156" s="6">
        <f t="shared" si="5"/>
        <v>49770</v>
      </c>
      <c r="H156" s="6">
        <v>1</v>
      </c>
      <c r="I156" s="25">
        <f t="shared" si="6"/>
        <v>49770</v>
      </c>
    </row>
    <row r="157" spans="1:9" ht="15.75">
      <c r="A157" s="420">
        <v>153</v>
      </c>
      <c r="B157" s="33" t="s">
        <v>800</v>
      </c>
      <c r="C157" s="4">
        <v>2015</v>
      </c>
      <c r="D157" s="4" t="s">
        <v>13</v>
      </c>
      <c r="E157" s="6">
        <v>3950</v>
      </c>
      <c r="F157" s="6">
        <v>1</v>
      </c>
      <c r="G157" s="6">
        <f t="shared" si="5"/>
        <v>3950</v>
      </c>
      <c r="H157" s="6">
        <v>1</v>
      </c>
      <c r="I157" s="25">
        <f t="shared" si="6"/>
        <v>3950</v>
      </c>
    </row>
    <row r="158" spans="1:9" ht="15.75">
      <c r="A158" s="431">
        <v>154</v>
      </c>
      <c r="B158" s="33" t="s">
        <v>801</v>
      </c>
      <c r="C158" s="4">
        <v>2015</v>
      </c>
      <c r="D158" s="4" t="s">
        <v>13</v>
      </c>
      <c r="E158" s="6">
        <v>2370</v>
      </c>
      <c r="F158" s="6">
        <v>1</v>
      </c>
      <c r="G158" s="6">
        <f t="shared" si="5"/>
        <v>2370</v>
      </c>
      <c r="H158" s="6">
        <v>1</v>
      </c>
      <c r="I158" s="25">
        <f t="shared" si="6"/>
        <v>2370</v>
      </c>
    </row>
    <row r="159" spans="1:9" ht="15.75">
      <c r="A159" s="431">
        <v>155</v>
      </c>
      <c r="B159" s="33" t="s">
        <v>802</v>
      </c>
      <c r="C159" s="4">
        <v>2015</v>
      </c>
      <c r="D159" s="4" t="s">
        <v>13</v>
      </c>
      <c r="E159" s="6">
        <v>277</v>
      </c>
      <c r="F159" s="6">
        <v>12</v>
      </c>
      <c r="G159" s="6">
        <f t="shared" si="5"/>
        <v>3324</v>
      </c>
      <c r="H159" s="6">
        <v>12</v>
      </c>
      <c r="I159" s="25">
        <f t="shared" si="6"/>
        <v>3324</v>
      </c>
    </row>
    <row r="160" spans="1:9" ht="15.75">
      <c r="A160" s="420">
        <v>156</v>
      </c>
      <c r="B160" s="33" t="s">
        <v>803</v>
      </c>
      <c r="C160" s="4">
        <v>2015</v>
      </c>
      <c r="D160" s="4" t="s">
        <v>13</v>
      </c>
      <c r="E160" s="6">
        <v>198</v>
      </c>
      <c r="F160" s="6">
        <v>12</v>
      </c>
      <c r="G160" s="6">
        <f t="shared" si="5"/>
        <v>2376</v>
      </c>
      <c r="H160" s="6">
        <v>12</v>
      </c>
      <c r="I160" s="25">
        <f t="shared" si="6"/>
        <v>2376</v>
      </c>
    </row>
    <row r="161" spans="1:9" ht="15.75">
      <c r="A161" s="431">
        <v>157</v>
      </c>
      <c r="B161" s="33" t="s">
        <v>804</v>
      </c>
      <c r="C161" s="4">
        <v>2015</v>
      </c>
      <c r="D161" s="4" t="s">
        <v>13</v>
      </c>
      <c r="E161" s="6">
        <v>11060</v>
      </c>
      <c r="F161" s="6">
        <v>1</v>
      </c>
      <c r="G161" s="6">
        <f t="shared" si="5"/>
        <v>11060</v>
      </c>
      <c r="H161" s="6">
        <v>1</v>
      </c>
      <c r="I161" s="25">
        <f t="shared" si="6"/>
        <v>11060</v>
      </c>
    </row>
    <row r="162" spans="1:9" ht="15.75">
      <c r="A162" s="420">
        <v>158</v>
      </c>
      <c r="B162" s="33" t="s">
        <v>805</v>
      </c>
      <c r="C162" s="4">
        <v>2015</v>
      </c>
      <c r="D162" s="4" t="s">
        <v>13</v>
      </c>
      <c r="E162" s="6">
        <v>1027</v>
      </c>
      <c r="F162" s="6">
        <v>13</v>
      </c>
      <c r="G162" s="6">
        <f t="shared" si="5"/>
        <v>13351</v>
      </c>
      <c r="H162" s="6">
        <v>13</v>
      </c>
      <c r="I162" s="25">
        <f t="shared" si="6"/>
        <v>13351</v>
      </c>
    </row>
    <row r="163" spans="1:9" ht="15.75">
      <c r="A163" s="420">
        <v>159</v>
      </c>
      <c r="B163" s="33" t="s">
        <v>806</v>
      </c>
      <c r="C163" s="4">
        <v>2015</v>
      </c>
      <c r="D163" s="4" t="s">
        <v>13</v>
      </c>
      <c r="E163" s="6">
        <v>316</v>
      </c>
      <c r="F163" s="6">
        <v>115</v>
      </c>
      <c r="G163" s="6">
        <f t="shared" si="5"/>
        <v>36340</v>
      </c>
      <c r="H163" s="6">
        <v>115</v>
      </c>
      <c r="I163" s="25">
        <f t="shared" si="6"/>
        <v>36340</v>
      </c>
    </row>
    <row r="164" spans="1:9" ht="15.75">
      <c r="A164" s="431">
        <v>160</v>
      </c>
      <c r="B164" s="33" t="s">
        <v>807</v>
      </c>
      <c r="C164" s="4">
        <v>2015</v>
      </c>
      <c r="D164" s="4" t="s">
        <v>13</v>
      </c>
      <c r="E164" s="6">
        <v>277</v>
      </c>
      <c r="F164" s="6">
        <v>165</v>
      </c>
      <c r="G164" s="6">
        <f t="shared" si="5"/>
        <v>45705</v>
      </c>
      <c r="H164" s="6">
        <v>165</v>
      </c>
      <c r="I164" s="25">
        <f t="shared" si="6"/>
        <v>45705</v>
      </c>
    </row>
    <row r="165" spans="1:9" ht="15.75">
      <c r="A165" s="420">
        <v>161</v>
      </c>
      <c r="B165" s="33" t="s">
        <v>808</v>
      </c>
      <c r="C165" s="4">
        <v>2015</v>
      </c>
      <c r="D165" s="4" t="s">
        <v>13</v>
      </c>
      <c r="E165" s="6">
        <v>277</v>
      </c>
      <c r="F165" s="6">
        <v>131</v>
      </c>
      <c r="G165" s="6">
        <f t="shared" si="5"/>
        <v>36287</v>
      </c>
      <c r="H165" s="6">
        <v>131</v>
      </c>
      <c r="I165" s="25">
        <f t="shared" si="6"/>
        <v>36287</v>
      </c>
    </row>
    <row r="166" spans="1:9" ht="15.75">
      <c r="A166" s="431">
        <v>162</v>
      </c>
      <c r="B166" s="33" t="s">
        <v>809</v>
      </c>
      <c r="C166" s="4">
        <v>2015</v>
      </c>
      <c r="D166" s="4" t="s">
        <v>13</v>
      </c>
      <c r="E166" s="6">
        <v>1106</v>
      </c>
      <c r="F166" s="6">
        <v>232</v>
      </c>
      <c r="G166" s="6">
        <f t="shared" si="5"/>
        <v>256592</v>
      </c>
      <c r="H166" s="6">
        <v>232</v>
      </c>
      <c r="I166" s="25">
        <f t="shared" si="6"/>
        <v>256592</v>
      </c>
    </row>
    <row r="167" spans="1:9" ht="15.75">
      <c r="A167" s="420">
        <v>163</v>
      </c>
      <c r="B167" s="33" t="s">
        <v>810</v>
      </c>
      <c r="C167" s="4">
        <v>2015</v>
      </c>
      <c r="D167" s="4" t="s">
        <v>13</v>
      </c>
      <c r="E167" s="6">
        <v>632</v>
      </c>
      <c r="F167" s="6">
        <v>232</v>
      </c>
      <c r="G167" s="6">
        <f t="shared" si="5"/>
        <v>146624</v>
      </c>
      <c r="H167" s="6">
        <v>232</v>
      </c>
      <c r="I167" s="25">
        <f t="shared" si="6"/>
        <v>146624</v>
      </c>
    </row>
    <row r="168" spans="1:9" ht="15.75">
      <c r="A168" s="431">
        <v>164</v>
      </c>
      <c r="B168" s="33" t="s">
        <v>721</v>
      </c>
      <c r="C168" s="4">
        <v>2015</v>
      </c>
      <c r="D168" s="4" t="s">
        <v>13</v>
      </c>
      <c r="E168" s="6">
        <v>158</v>
      </c>
      <c r="F168" s="6">
        <v>232</v>
      </c>
      <c r="G168" s="6">
        <f t="shared" si="5"/>
        <v>36656</v>
      </c>
      <c r="H168" s="6">
        <v>232</v>
      </c>
      <c r="I168" s="25">
        <f t="shared" si="6"/>
        <v>36656</v>
      </c>
    </row>
    <row r="169" spans="1:9" ht="15.75">
      <c r="A169" s="420">
        <v>165</v>
      </c>
      <c r="B169" s="33" t="s">
        <v>811</v>
      </c>
      <c r="C169" s="4">
        <v>2015</v>
      </c>
      <c r="D169" s="4" t="s">
        <v>13</v>
      </c>
      <c r="E169" s="6">
        <v>252</v>
      </c>
      <c r="F169" s="6">
        <v>177</v>
      </c>
      <c r="G169" s="6">
        <f t="shared" si="5"/>
        <v>44604</v>
      </c>
      <c r="H169" s="6">
        <v>177</v>
      </c>
      <c r="I169" s="25">
        <f t="shared" si="6"/>
        <v>44604</v>
      </c>
    </row>
    <row r="170" spans="1:9" ht="15.75">
      <c r="A170" s="420">
        <v>166</v>
      </c>
      <c r="B170" s="33" t="s">
        <v>812</v>
      </c>
      <c r="C170" s="4">
        <v>2015</v>
      </c>
      <c r="D170" s="4" t="s">
        <v>13</v>
      </c>
      <c r="E170" s="6">
        <v>50000</v>
      </c>
      <c r="F170" s="6">
        <v>1</v>
      </c>
      <c r="G170" s="6">
        <f t="shared" si="5"/>
        <v>50000</v>
      </c>
      <c r="H170" s="6">
        <v>1</v>
      </c>
      <c r="I170" s="25">
        <f t="shared" si="6"/>
        <v>50000</v>
      </c>
    </row>
    <row r="171" spans="1:9" ht="15.75">
      <c r="A171" s="431">
        <v>167</v>
      </c>
      <c r="B171" s="33" t="s">
        <v>813</v>
      </c>
      <c r="C171" s="4">
        <v>2015</v>
      </c>
      <c r="D171" s="4" t="s">
        <v>13</v>
      </c>
      <c r="E171" s="6">
        <v>252</v>
      </c>
      <c r="F171" s="6">
        <v>238</v>
      </c>
      <c r="G171" s="6">
        <f t="shared" si="5"/>
        <v>59976</v>
      </c>
      <c r="H171" s="6">
        <v>238</v>
      </c>
      <c r="I171" s="25">
        <f t="shared" si="6"/>
        <v>59976</v>
      </c>
    </row>
    <row r="172" spans="1:9" ht="15.75">
      <c r="A172" s="420">
        <v>168</v>
      </c>
      <c r="B172" s="33" t="s">
        <v>814</v>
      </c>
      <c r="C172" s="4">
        <v>2015</v>
      </c>
      <c r="D172" s="4" t="s">
        <v>13</v>
      </c>
      <c r="E172" s="6">
        <v>790</v>
      </c>
      <c r="F172" s="6">
        <v>19</v>
      </c>
      <c r="G172" s="6">
        <f t="shared" si="5"/>
        <v>15010</v>
      </c>
      <c r="H172" s="6">
        <v>19</v>
      </c>
      <c r="I172" s="25">
        <f t="shared" si="6"/>
        <v>15010</v>
      </c>
    </row>
    <row r="173" spans="1:9" ht="15.75">
      <c r="A173" s="420">
        <v>169</v>
      </c>
      <c r="B173" s="33" t="s">
        <v>815</v>
      </c>
      <c r="C173" s="4">
        <v>2015</v>
      </c>
      <c r="D173" s="4" t="s">
        <v>13</v>
      </c>
      <c r="E173" s="6">
        <v>1343</v>
      </c>
      <c r="F173" s="6">
        <v>3</v>
      </c>
      <c r="G173" s="6">
        <f t="shared" si="5"/>
        <v>4029</v>
      </c>
      <c r="H173" s="6">
        <v>3</v>
      </c>
      <c r="I173" s="25">
        <f t="shared" si="6"/>
        <v>4029</v>
      </c>
    </row>
    <row r="174" spans="1:9" ht="15.75">
      <c r="A174" s="431">
        <v>170</v>
      </c>
      <c r="B174" s="33" t="s">
        <v>816</v>
      </c>
      <c r="C174" s="4">
        <v>2015</v>
      </c>
      <c r="D174" s="4" t="s">
        <v>13</v>
      </c>
      <c r="E174" s="6">
        <v>277</v>
      </c>
      <c r="F174" s="6">
        <v>6</v>
      </c>
      <c r="G174" s="6">
        <f t="shared" si="5"/>
        <v>1662</v>
      </c>
      <c r="H174" s="6">
        <v>6</v>
      </c>
      <c r="I174" s="25">
        <f t="shared" si="6"/>
        <v>1662</v>
      </c>
    </row>
    <row r="175" spans="1:9" ht="15.75">
      <c r="A175" s="420">
        <v>171</v>
      </c>
      <c r="B175" s="33" t="s">
        <v>817</v>
      </c>
      <c r="C175" s="4">
        <v>2015</v>
      </c>
      <c r="D175" s="4" t="s">
        <v>13</v>
      </c>
      <c r="E175" s="6">
        <v>275</v>
      </c>
      <c r="F175" s="6">
        <v>19</v>
      </c>
      <c r="G175" s="6">
        <f t="shared" si="5"/>
        <v>5225</v>
      </c>
      <c r="H175" s="6">
        <v>19</v>
      </c>
      <c r="I175" s="25">
        <f t="shared" si="6"/>
        <v>5225</v>
      </c>
    </row>
    <row r="176" spans="1:9" ht="15.75">
      <c r="A176" s="431">
        <v>172</v>
      </c>
      <c r="B176" s="33" t="s">
        <v>818</v>
      </c>
      <c r="C176" s="4">
        <v>2015</v>
      </c>
      <c r="D176" s="4" t="s">
        <v>13</v>
      </c>
      <c r="E176" s="6">
        <v>225</v>
      </c>
      <c r="F176" s="6">
        <v>4</v>
      </c>
      <c r="G176" s="6">
        <f t="shared" si="5"/>
        <v>900</v>
      </c>
      <c r="H176" s="6">
        <v>4</v>
      </c>
      <c r="I176" s="25">
        <f t="shared" si="6"/>
        <v>900</v>
      </c>
    </row>
    <row r="177" spans="1:9" ht="15.75">
      <c r="A177" s="420">
        <v>173</v>
      </c>
      <c r="B177" s="33" t="s">
        <v>819</v>
      </c>
      <c r="C177" s="4">
        <v>2015</v>
      </c>
      <c r="D177" s="4" t="s">
        <v>13</v>
      </c>
      <c r="E177" s="6">
        <v>1350</v>
      </c>
      <c r="F177" s="6">
        <v>1</v>
      </c>
      <c r="G177" s="6">
        <f t="shared" si="5"/>
        <v>1350</v>
      </c>
      <c r="H177" s="6">
        <v>1</v>
      </c>
      <c r="I177" s="25">
        <f t="shared" si="6"/>
        <v>1350</v>
      </c>
    </row>
    <row r="178" spans="1:9" ht="15.75">
      <c r="A178" s="431">
        <v>174</v>
      </c>
      <c r="B178" s="33" t="s">
        <v>820</v>
      </c>
      <c r="C178" s="4">
        <v>2015</v>
      </c>
      <c r="D178" s="4" t="s">
        <v>13</v>
      </c>
      <c r="E178" s="6">
        <v>1580</v>
      </c>
      <c r="F178" s="6">
        <v>2</v>
      </c>
      <c r="G178" s="6">
        <f t="shared" si="5"/>
        <v>3160</v>
      </c>
      <c r="H178" s="6">
        <v>2</v>
      </c>
      <c r="I178" s="25">
        <f t="shared" si="6"/>
        <v>3160</v>
      </c>
    </row>
    <row r="179" spans="1:9" ht="15.75">
      <c r="A179" s="420">
        <v>175</v>
      </c>
      <c r="B179" s="33" t="s">
        <v>820</v>
      </c>
      <c r="C179" s="4">
        <v>2015</v>
      </c>
      <c r="D179" s="4" t="s">
        <v>13</v>
      </c>
      <c r="E179" s="6">
        <v>2765</v>
      </c>
      <c r="F179" s="6">
        <v>2</v>
      </c>
      <c r="G179" s="6">
        <f t="shared" si="5"/>
        <v>5530</v>
      </c>
      <c r="H179" s="6">
        <v>2</v>
      </c>
      <c r="I179" s="25">
        <f t="shared" si="6"/>
        <v>5530</v>
      </c>
    </row>
    <row r="180" spans="1:9" ht="15.75">
      <c r="A180" s="431">
        <v>176</v>
      </c>
      <c r="B180" s="33" t="s">
        <v>821</v>
      </c>
      <c r="C180" s="4">
        <v>2015</v>
      </c>
      <c r="D180" s="4" t="s">
        <v>13</v>
      </c>
      <c r="E180" s="6">
        <v>553</v>
      </c>
      <c r="F180" s="6">
        <v>2</v>
      </c>
      <c r="G180" s="6">
        <f t="shared" si="5"/>
        <v>1106</v>
      </c>
      <c r="H180" s="6">
        <v>2</v>
      </c>
      <c r="I180" s="25">
        <f t="shared" si="6"/>
        <v>1106</v>
      </c>
    </row>
    <row r="181" spans="1:9" ht="15.75">
      <c r="A181" s="420">
        <v>177</v>
      </c>
      <c r="B181" s="33" t="s">
        <v>822</v>
      </c>
      <c r="C181" s="4">
        <v>2015</v>
      </c>
      <c r="D181" s="4" t="s">
        <v>13</v>
      </c>
      <c r="E181" s="6">
        <v>474</v>
      </c>
      <c r="F181" s="6">
        <v>6</v>
      </c>
      <c r="G181" s="6">
        <f t="shared" si="5"/>
        <v>2844</v>
      </c>
      <c r="H181" s="6">
        <v>6</v>
      </c>
      <c r="I181" s="25">
        <f t="shared" si="6"/>
        <v>2844</v>
      </c>
    </row>
    <row r="182" spans="1:9" ht="15.75">
      <c r="A182" s="431">
        <v>178</v>
      </c>
      <c r="B182" s="33" t="s">
        <v>823</v>
      </c>
      <c r="C182" s="4">
        <v>2015</v>
      </c>
      <c r="D182" s="4" t="s">
        <v>13</v>
      </c>
      <c r="E182" s="6">
        <v>514</v>
      </c>
      <c r="F182" s="6">
        <v>13</v>
      </c>
      <c r="G182" s="6">
        <f t="shared" si="5"/>
        <v>6682</v>
      </c>
      <c r="H182" s="6">
        <v>13</v>
      </c>
      <c r="I182" s="25">
        <f t="shared" si="6"/>
        <v>6682</v>
      </c>
    </row>
    <row r="183" spans="1:9" ht="15.75">
      <c r="A183" s="420">
        <v>179</v>
      </c>
      <c r="B183" s="33" t="s">
        <v>823</v>
      </c>
      <c r="C183" s="4">
        <v>2015</v>
      </c>
      <c r="D183" s="4" t="s">
        <v>13</v>
      </c>
      <c r="E183" s="6">
        <v>1185</v>
      </c>
      <c r="F183" s="6">
        <v>2</v>
      </c>
      <c r="G183" s="6">
        <f t="shared" si="5"/>
        <v>2370</v>
      </c>
      <c r="H183" s="6">
        <v>2</v>
      </c>
      <c r="I183" s="25">
        <f t="shared" si="6"/>
        <v>2370</v>
      </c>
    </row>
    <row r="184" spans="1:9" ht="15.75">
      <c r="A184" s="420">
        <v>180</v>
      </c>
      <c r="B184" s="33" t="s">
        <v>824</v>
      </c>
      <c r="C184" s="4">
        <v>2015</v>
      </c>
      <c r="D184" s="4" t="s">
        <v>13</v>
      </c>
      <c r="E184" s="6">
        <v>420</v>
      </c>
      <c r="F184" s="6">
        <v>12</v>
      </c>
      <c r="G184" s="6">
        <f t="shared" si="5"/>
        <v>5040</v>
      </c>
      <c r="H184" s="6">
        <v>12</v>
      </c>
      <c r="I184" s="25">
        <f t="shared" si="6"/>
        <v>5040</v>
      </c>
    </row>
    <row r="185" spans="1:9" ht="15.75">
      <c r="A185" s="431">
        <v>181</v>
      </c>
      <c r="B185" s="33" t="s">
        <v>825</v>
      </c>
      <c r="C185" s="4">
        <v>2015</v>
      </c>
      <c r="D185" s="4" t="s">
        <v>13</v>
      </c>
      <c r="E185" s="6">
        <v>600</v>
      </c>
      <c r="F185" s="6">
        <v>12</v>
      </c>
      <c r="G185" s="6">
        <f t="shared" si="5"/>
        <v>7200</v>
      </c>
      <c r="H185" s="6">
        <v>12</v>
      </c>
      <c r="I185" s="25">
        <f t="shared" si="6"/>
        <v>7200</v>
      </c>
    </row>
    <row r="186" spans="1:9" ht="15.75">
      <c r="A186" s="420">
        <v>182</v>
      </c>
      <c r="B186" s="33" t="s">
        <v>826</v>
      </c>
      <c r="C186" s="4">
        <v>2015</v>
      </c>
      <c r="D186" s="4" t="s">
        <v>13</v>
      </c>
      <c r="E186" s="6">
        <v>900</v>
      </c>
      <c r="F186" s="6">
        <v>18</v>
      </c>
      <c r="G186" s="6">
        <f t="shared" si="5"/>
        <v>16200</v>
      </c>
      <c r="H186" s="6">
        <v>18</v>
      </c>
      <c r="I186" s="25">
        <f t="shared" si="6"/>
        <v>16200</v>
      </c>
    </row>
    <row r="187" spans="1:9" ht="15.75">
      <c r="A187" s="420">
        <v>183</v>
      </c>
      <c r="B187" s="33" t="s">
        <v>827</v>
      </c>
      <c r="C187" s="4">
        <v>2015</v>
      </c>
      <c r="D187" s="4" t="s">
        <v>13</v>
      </c>
      <c r="E187" s="6">
        <v>4345</v>
      </c>
      <c r="F187" s="6">
        <v>1</v>
      </c>
      <c r="G187" s="6">
        <f t="shared" si="5"/>
        <v>4345</v>
      </c>
      <c r="H187" s="6">
        <v>1</v>
      </c>
      <c r="I187" s="25">
        <f t="shared" si="6"/>
        <v>4345</v>
      </c>
    </row>
    <row r="188" spans="1:9" ht="15.75">
      <c r="A188" s="431">
        <v>184</v>
      </c>
      <c r="B188" s="33" t="s">
        <v>828</v>
      </c>
      <c r="C188" s="4">
        <v>2015</v>
      </c>
      <c r="D188" s="4" t="s">
        <v>13</v>
      </c>
      <c r="E188" s="6">
        <v>790</v>
      </c>
      <c r="F188" s="6">
        <v>1</v>
      </c>
      <c r="G188" s="6">
        <f t="shared" si="5"/>
        <v>790</v>
      </c>
      <c r="H188" s="6">
        <v>1</v>
      </c>
      <c r="I188" s="25">
        <f t="shared" si="6"/>
        <v>790</v>
      </c>
    </row>
    <row r="189" spans="1:9" ht="15.75">
      <c r="A189" s="420">
        <v>185</v>
      </c>
      <c r="B189" s="33" t="s">
        <v>829</v>
      </c>
      <c r="C189" s="4">
        <v>2015</v>
      </c>
      <c r="D189" s="4" t="s">
        <v>13</v>
      </c>
      <c r="E189" s="6">
        <v>4740</v>
      </c>
      <c r="F189" s="6">
        <v>12</v>
      </c>
      <c r="G189" s="6">
        <f t="shared" si="5"/>
        <v>56880</v>
      </c>
      <c r="H189" s="6">
        <v>12</v>
      </c>
      <c r="I189" s="25">
        <f t="shared" si="6"/>
        <v>56880</v>
      </c>
    </row>
    <row r="190" spans="1:9" ht="15.75">
      <c r="A190" s="431">
        <v>186</v>
      </c>
      <c r="B190" s="33" t="s">
        <v>830</v>
      </c>
      <c r="C190" s="4">
        <v>2015</v>
      </c>
      <c r="D190" s="4" t="s">
        <v>13</v>
      </c>
      <c r="E190" s="6">
        <v>13825</v>
      </c>
      <c r="F190" s="6">
        <v>2</v>
      </c>
      <c r="G190" s="6">
        <f t="shared" si="5"/>
        <v>27650</v>
      </c>
      <c r="H190" s="6">
        <v>2</v>
      </c>
      <c r="I190" s="25">
        <f t="shared" si="6"/>
        <v>27650</v>
      </c>
    </row>
    <row r="191" spans="1:9" ht="15.75">
      <c r="A191" s="420">
        <v>187</v>
      </c>
      <c r="B191" s="33" t="s">
        <v>831</v>
      </c>
      <c r="C191" s="4">
        <v>2015</v>
      </c>
      <c r="D191" s="4" t="s">
        <v>13</v>
      </c>
      <c r="E191" s="6">
        <v>18170</v>
      </c>
      <c r="F191" s="6">
        <v>2</v>
      </c>
      <c r="G191" s="6">
        <f t="shared" si="5"/>
        <v>36340</v>
      </c>
      <c r="H191" s="6">
        <v>2</v>
      </c>
      <c r="I191" s="25">
        <f t="shared" si="6"/>
        <v>36340</v>
      </c>
    </row>
    <row r="192" spans="1:9" ht="15.75">
      <c r="A192" s="420">
        <v>188</v>
      </c>
      <c r="B192" s="33" t="s">
        <v>832</v>
      </c>
      <c r="C192" s="4">
        <v>2015</v>
      </c>
      <c r="D192" s="4" t="s">
        <v>13</v>
      </c>
      <c r="E192" s="6">
        <v>4345</v>
      </c>
      <c r="F192" s="6">
        <v>1</v>
      </c>
      <c r="G192" s="6">
        <v>4345</v>
      </c>
      <c r="H192" s="6">
        <v>1</v>
      </c>
      <c r="I192" s="25">
        <f t="shared" si="6"/>
        <v>4345</v>
      </c>
    </row>
    <row r="193" spans="1:9" ht="15.75">
      <c r="A193" s="431">
        <v>189</v>
      </c>
      <c r="B193" s="33" t="s">
        <v>833</v>
      </c>
      <c r="C193" s="4">
        <v>2015</v>
      </c>
      <c r="D193" s="4" t="s">
        <v>13</v>
      </c>
      <c r="E193" s="6">
        <v>632</v>
      </c>
      <c r="F193" s="6">
        <v>2</v>
      </c>
      <c r="G193" s="6">
        <f t="shared" si="5"/>
        <v>1264</v>
      </c>
      <c r="H193" s="6">
        <v>2</v>
      </c>
      <c r="I193" s="25">
        <f t="shared" si="6"/>
        <v>1264</v>
      </c>
    </row>
    <row r="194" spans="1:9" ht="15.75">
      <c r="A194" s="420">
        <v>190</v>
      </c>
      <c r="B194" s="33" t="s">
        <v>745</v>
      </c>
      <c r="C194" s="4">
        <v>2015</v>
      </c>
      <c r="D194" s="4" t="s">
        <v>13</v>
      </c>
      <c r="E194" s="6">
        <v>632</v>
      </c>
      <c r="F194" s="6">
        <v>4</v>
      </c>
      <c r="G194" s="6">
        <f t="shared" si="5"/>
        <v>2528</v>
      </c>
      <c r="H194" s="6">
        <v>4</v>
      </c>
      <c r="I194" s="25">
        <f t="shared" si="6"/>
        <v>2528</v>
      </c>
    </row>
    <row r="195" spans="1:9" ht="15.75">
      <c r="A195" s="431">
        <v>191</v>
      </c>
      <c r="B195" s="33" t="s">
        <v>834</v>
      </c>
      <c r="C195" s="4">
        <v>2015</v>
      </c>
      <c r="D195" s="4" t="s">
        <v>13</v>
      </c>
      <c r="E195" s="6">
        <v>790</v>
      </c>
      <c r="F195" s="6">
        <v>2</v>
      </c>
      <c r="G195" s="6">
        <f t="shared" si="5"/>
        <v>1580</v>
      </c>
      <c r="H195" s="6">
        <v>2</v>
      </c>
      <c r="I195" s="25">
        <f t="shared" si="6"/>
        <v>1580</v>
      </c>
    </row>
    <row r="196" spans="1:9" ht="15.75">
      <c r="A196" s="420">
        <v>192</v>
      </c>
      <c r="B196" s="33" t="s">
        <v>110</v>
      </c>
      <c r="C196" s="4">
        <v>2015</v>
      </c>
      <c r="D196" s="4" t="s">
        <v>13</v>
      </c>
      <c r="E196" s="6">
        <v>2370</v>
      </c>
      <c r="F196" s="6">
        <v>1</v>
      </c>
      <c r="G196" s="6">
        <f t="shared" si="5"/>
        <v>2370</v>
      </c>
      <c r="H196" s="6">
        <v>1</v>
      </c>
      <c r="I196" s="25">
        <f t="shared" si="6"/>
        <v>2370</v>
      </c>
    </row>
    <row r="197" spans="1:9" ht="15.75">
      <c r="A197" s="431">
        <v>193</v>
      </c>
      <c r="B197" s="33" t="s">
        <v>301</v>
      </c>
      <c r="C197" s="4">
        <v>2015</v>
      </c>
      <c r="D197" s="4" t="s">
        <v>13</v>
      </c>
      <c r="E197" s="6">
        <v>34760</v>
      </c>
      <c r="F197" s="6">
        <v>2</v>
      </c>
      <c r="G197" s="6">
        <f t="shared" si="5"/>
        <v>69520</v>
      </c>
      <c r="H197" s="6">
        <v>2</v>
      </c>
      <c r="I197" s="25">
        <f t="shared" si="6"/>
        <v>69520</v>
      </c>
    </row>
    <row r="198" spans="1:9" ht="15.75">
      <c r="A198" s="420">
        <v>194</v>
      </c>
      <c r="B198" s="33" t="s">
        <v>835</v>
      </c>
      <c r="C198" s="4">
        <v>2015</v>
      </c>
      <c r="D198" s="4" t="s">
        <v>13</v>
      </c>
      <c r="E198" s="6">
        <v>1185</v>
      </c>
      <c r="F198" s="6">
        <v>1</v>
      </c>
      <c r="G198" s="6">
        <f t="shared" si="5"/>
        <v>1185</v>
      </c>
      <c r="H198" s="6">
        <v>1</v>
      </c>
      <c r="I198" s="25">
        <f t="shared" si="6"/>
        <v>1185</v>
      </c>
    </row>
    <row r="199" spans="1:9" ht="31.5">
      <c r="A199" s="431">
        <v>195</v>
      </c>
      <c r="B199" s="33" t="s">
        <v>836</v>
      </c>
      <c r="C199" s="4">
        <v>2015</v>
      </c>
      <c r="D199" s="4" t="s">
        <v>13</v>
      </c>
      <c r="E199" s="6">
        <v>135880</v>
      </c>
      <c r="F199" s="6">
        <v>1</v>
      </c>
      <c r="G199" s="6">
        <f t="shared" si="5"/>
        <v>135880</v>
      </c>
      <c r="H199" s="6">
        <v>1</v>
      </c>
      <c r="I199" s="25">
        <f t="shared" si="6"/>
        <v>135880</v>
      </c>
    </row>
    <row r="200" spans="1:9" ht="31.5">
      <c r="A200" s="420">
        <v>196</v>
      </c>
      <c r="B200" s="33" t="s">
        <v>209</v>
      </c>
      <c r="C200" s="4">
        <v>2015</v>
      </c>
      <c r="D200" s="4" t="s">
        <v>13</v>
      </c>
      <c r="E200" s="6">
        <v>12000</v>
      </c>
      <c r="F200" s="6">
        <v>1</v>
      </c>
      <c r="G200" s="6">
        <f t="shared" si="5"/>
        <v>12000</v>
      </c>
      <c r="H200" s="6">
        <v>1</v>
      </c>
      <c r="I200" s="25">
        <f t="shared" si="6"/>
        <v>12000</v>
      </c>
    </row>
    <row r="201" spans="1:9" ht="15.75">
      <c r="A201" s="420">
        <v>197</v>
      </c>
      <c r="B201" s="33" t="s">
        <v>837</v>
      </c>
      <c r="C201" s="4">
        <v>2015</v>
      </c>
      <c r="D201" s="4" t="s">
        <v>13</v>
      </c>
      <c r="E201" s="6">
        <v>11850</v>
      </c>
      <c r="F201" s="6">
        <v>1</v>
      </c>
      <c r="G201" s="6">
        <f t="shared" si="5"/>
        <v>11850</v>
      </c>
      <c r="H201" s="6">
        <v>1</v>
      </c>
      <c r="I201" s="25">
        <f t="shared" si="6"/>
        <v>11850</v>
      </c>
    </row>
    <row r="202" spans="1:9" ht="31.5">
      <c r="A202" s="420">
        <v>198</v>
      </c>
      <c r="B202" s="33" t="s">
        <v>838</v>
      </c>
      <c r="C202" s="4">
        <v>2015</v>
      </c>
      <c r="D202" s="4" t="s">
        <v>13</v>
      </c>
      <c r="E202" s="6">
        <v>244900</v>
      </c>
      <c r="F202" s="6">
        <v>2</v>
      </c>
      <c r="G202" s="6">
        <f t="shared" si="5"/>
        <v>489800</v>
      </c>
      <c r="H202" s="6">
        <v>2</v>
      </c>
      <c r="I202" s="25">
        <f t="shared" si="6"/>
        <v>489800</v>
      </c>
    </row>
    <row r="203" spans="1:9" ht="31.5">
      <c r="A203" s="420">
        <v>199</v>
      </c>
      <c r="B203" s="33" t="s">
        <v>838</v>
      </c>
      <c r="C203" s="4">
        <v>2015</v>
      </c>
      <c r="D203" s="4" t="s">
        <v>13</v>
      </c>
      <c r="E203" s="6">
        <v>173800</v>
      </c>
      <c r="F203" s="6">
        <v>1</v>
      </c>
      <c r="G203" s="6">
        <f t="shared" si="5"/>
        <v>173800</v>
      </c>
      <c r="H203" s="6">
        <v>1</v>
      </c>
      <c r="I203" s="25">
        <f t="shared" si="6"/>
        <v>173800</v>
      </c>
    </row>
    <row r="204" spans="1:9" ht="15.75">
      <c r="A204" s="420">
        <v>200</v>
      </c>
      <c r="B204" s="33" t="s">
        <v>839</v>
      </c>
      <c r="C204" s="4">
        <v>2015</v>
      </c>
      <c r="D204" s="4" t="s">
        <v>13</v>
      </c>
      <c r="E204" s="6">
        <v>97500</v>
      </c>
      <c r="F204" s="6">
        <v>1</v>
      </c>
      <c r="G204" s="6">
        <f t="shared" si="5"/>
        <v>97500</v>
      </c>
      <c r="H204" s="6">
        <v>1</v>
      </c>
      <c r="I204" s="25">
        <f t="shared" si="6"/>
        <v>97500</v>
      </c>
    </row>
    <row r="205" spans="1:9" ht="15.75">
      <c r="A205" s="420">
        <v>201</v>
      </c>
      <c r="B205" s="33" t="s">
        <v>840</v>
      </c>
      <c r="C205" s="4">
        <v>2015</v>
      </c>
      <c r="D205" s="4" t="s">
        <v>13</v>
      </c>
      <c r="E205" s="6">
        <v>30000</v>
      </c>
      <c r="F205" s="6">
        <v>2</v>
      </c>
      <c r="G205" s="6">
        <f t="shared" si="5"/>
        <v>60000</v>
      </c>
      <c r="H205" s="6">
        <v>2</v>
      </c>
      <c r="I205" s="25">
        <f t="shared" si="6"/>
        <v>60000</v>
      </c>
    </row>
    <row r="206" spans="1:9" ht="15.75">
      <c r="A206" s="420">
        <v>202</v>
      </c>
      <c r="B206" s="33" t="s">
        <v>841</v>
      </c>
      <c r="C206" s="4">
        <v>2015</v>
      </c>
      <c r="D206" s="4" t="s">
        <v>13</v>
      </c>
      <c r="E206" s="6">
        <v>75050</v>
      </c>
      <c r="F206" s="6">
        <v>1</v>
      </c>
      <c r="G206" s="6">
        <f t="shared" si="5"/>
        <v>75050</v>
      </c>
      <c r="H206" s="6">
        <v>1</v>
      </c>
      <c r="I206" s="25">
        <f t="shared" si="6"/>
        <v>75050</v>
      </c>
    </row>
    <row r="207" spans="1:9" ht="15.75">
      <c r="A207" s="420">
        <v>203</v>
      </c>
      <c r="B207" s="33" t="s">
        <v>842</v>
      </c>
      <c r="C207" s="4">
        <v>2016</v>
      </c>
      <c r="D207" s="4" t="s">
        <v>13</v>
      </c>
      <c r="E207" s="6">
        <v>1106</v>
      </c>
      <c r="F207" s="6">
        <v>3</v>
      </c>
      <c r="G207" s="6">
        <f t="shared" si="5"/>
        <v>3318</v>
      </c>
      <c r="H207" s="6">
        <v>3</v>
      </c>
      <c r="I207" s="25">
        <f t="shared" si="6"/>
        <v>3318</v>
      </c>
    </row>
    <row r="208" spans="1:9" ht="15.75">
      <c r="A208" s="420">
        <v>204</v>
      </c>
      <c r="B208" s="33" t="s">
        <v>843</v>
      </c>
      <c r="C208" s="4">
        <v>2016</v>
      </c>
      <c r="D208" s="4" t="s">
        <v>13</v>
      </c>
      <c r="E208" s="6">
        <v>909</v>
      </c>
      <c r="F208" s="6">
        <v>4</v>
      </c>
      <c r="G208" s="6">
        <f t="shared" si="5"/>
        <v>3636</v>
      </c>
      <c r="H208" s="6">
        <v>4</v>
      </c>
      <c r="I208" s="25">
        <f t="shared" si="6"/>
        <v>3636</v>
      </c>
    </row>
    <row r="209" spans="1:9" ht="15.75">
      <c r="A209" s="420">
        <v>205</v>
      </c>
      <c r="B209" s="33" t="s">
        <v>844</v>
      </c>
      <c r="C209" s="4">
        <v>2016</v>
      </c>
      <c r="D209" s="4" t="s">
        <v>13</v>
      </c>
      <c r="E209" s="6">
        <v>988</v>
      </c>
      <c r="F209" s="6">
        <v>4</v>
      </c>
      <c r="G209" s="6">
        <f t="shared" si="5"/>
        <v>3952</v>
      </c>
      <c r="H209" s="6">
        <v>4</v>
      </c>
      <c r="I209" s="25">
        <f t="shared" si="6"/>
        <v>3952</v>
      </c>
    </row>
    <row r="210" spans="1:9" ht="15.75">
      <c r="A210" s="420">
        <v>206</v>
      </c>
      <c r="B210" s="33" t="s">
        <v>845</v>
      </c>
      <c r="C210" s="4">
        <v>2016</v>
      </c>
      <c r="D210" s="4" t="s">
        <v>13</v>
      </c>
      <c r="E210" s="6">
        <v>1110</v>
      </c>
      <c r="F210" s="6">
        <v>2</v>
      </c>
      <c r="G210" s="6">
        <f t="shared" si="5"/>
        <v>2220</v>
      </c>
      <c r="H210" s="6">
        <v>2</v>
      </c>
      <c r="I210" s="25">
        <f t="shared" si="6"/>
        <v>2220</v>
      </c>
    </row>
    <row r="211" spans="1:9" ht="15.75">
      <c r="A211" s="420">
        <v>207</v>
      </c>
      <c r="B211" s="33" t="s">
        <v>846</v>
      </c>
      <c r="C211" s="4">
        <v>2016</v>
      </c>
      <c r="D211" s="4" t="s">
        <v>13</v>
      </c>
      <c r="E211" s="6">
        <v>356</v>
      </c>
      <c r="F211" s="6">
        <v>2</v>
      </c>
      <c r="G211" s="6">
        <f t="shared" si="5"/>
        <v>712</v>
      </c>
      <c r="H211" s="6">
        <v>2</v>
      </c>
      <c r="I211" s="25">
        <f t="shared" si="6"/>
        <v>712</v>
      </c>
    </row>
    <row r="212" spans="1:9" ht="15.75">
      <c r="A212" s="420">
        <v>208</v>
      </c>
      <c r="B212" s="33" t="s">
        <v>847</v>
      </c>
      <c r="C212" s="4">
        <v>2016</v>
      </c>
      <c r="D212" s="4" t="s">
        <v>13</v>
      </c>
      <c r="E212" s="6">
        <v>3840</v>
      </c>
      <c r="F212" s="6">
        <v>2</v>
      </c>
      <c r="G212" s="6">
        <f t="shared" si="5"/>
        <v>7680</v>
      </c>
      <c r="H212" s="6">
        <v>2</v>
      </c>
      <c r="I212" s="25">
        <f t="shared" si="6"/>
        <v>7680</v>
      </c>
    </row>
    <row r="213" spans="1:9" ht="15.75">
      <c r="A213" s="420">
        <v>209</v>
      </c>
      <c r="B213" s="33" t="s">
        <v>848</v>
      </c>
      <c r="C213" s="4">
        <v>2016</v>
      </c>
      <c r="D213" s="4" t="s">
        <v>13</v>
      </c>
      <c r="E213" s="6">
        <v>27650</v>
      </c>
      <c r="F213" s="6">
        <v>1</v>
      </c>
      <c r="G213" s="6">
        <f t="shared" si="5"/>
        <v>27650</v>
      </c>
      <c r="H213" s="6">
        <v>1</v>
      </c>
      <c r="I213" s="25">
        <f t="shared" si="6"/>
        <v>27650</v>
      </c>
    </row>
    <row r="214" spans="1:9" ht="15.75">
      <c r="A214" s="420">
        <v>210</v>
      </c>
      <c r="B214" s="33" t="s">
        <v>849</v>
      </c>
      <c r="C214" s="4">
        <v>2016</v>
      </c>
      <c r="D214" s="4" t="s">
        <v>13</v>
      </c>
      <c r="E214" s="6">
        <v>4187</v>
      </c>
      <c r="F214" s="6">
        <v>52</v>
      </c>
      <c r="G214" s="6">
        <f t="shared" si="5"/>
        <v>217724</v>
      </c>
      <c r="H214" s="6">
        <v>52</v>
      </c>
      <c r="I214" s="25">
        <f t="shared" si="6"/>
        <v>217724</v>
      </c>
    </row>
    <row r="215" spans="1:9" ht="15.75">
      <c r="A215" s="420">
        <v>211</v>
      </c>
      <c r="B215" s="33" t="s">
        <v>850</v>
      </c>
      <c r="C215" s="4">
        <v>2016</v>
      </c>
      <c r="D215" s="4" t="s">
        <v>13</v>
      </c>
      <c r="E215" s="6">
        <v>4819</v>
      </c>
      <c r="F215" s="6">
        <v>4</v>
      </c>
      <c r="G215" s="6">
        <f t="shared" si="5"/>
        <v>19276</v>
      </c>
      <c r="H215" s="6">
        <v>4</v>
      </c>
      <c r="I215" s="25">
        <f t="shared" si="6"/>
        <v>19276</v>
      </c>
    </row>
    <row r="216" spans="1:9" ht="15.75">
      <c r="A216" s="420">
        <v>212</v>
      </c>
      <c r="B216" s="33" t="s">
        <v>97</v>
      </c>
      <c r="C216" s="4">
        <v>2016</v>
      </c>
      <c r="D216" s="4" t="s">
        <v>13</v>
      </c>
      <c r="E216" s="6">
        <v>9480</v>
      </c>
      <c r="F216" s="6">
        <v>6</v>
      </c>
      <c r="G216" s="6">
        <v>56880</v>
      </c>
      <c r="H216" s="6">
        <v>6</v>
      </c>
      <c r="I216" s="25">
        <f t="shared" si="6"/>
        <v>56880</v>
      </c>
    </row>
    <row r="217" spans="1:9" ht="15.75">
      <c r="A217" s="420">
        <v>213</v>
      </c>
      <c r="B217" s="33" t="s">
        <v>851</v>
      </c>
      <c r="C217" s="4">
        <v>2016</v>
      </c>
      <c r="D217" s="4" t="s">
        <v>13</v>
      </c>
      <c r="E217" s="6">
        <v>30000</v>
      </c>
      <c r="F217" s="6">
        <v>1</v>
      </c>
      <c r="G217" s="6">
        <v>30000</v>
      </c>
      <c r="H217" s="6">
        <v>1</v>
      </c>
      <c r="I217" s="25">
        <f t="shared" si="6"/>
        <v>30000</v>
      </c>
    </row>
    <row r="218" spans="1:9" ht="31.5">
      <c r="A218" s="420">
        <v>214</v>
      </c>
      <c r="B218" s="33" t="s">
        <v>852</v>
      </c>
      <c r="C218" s="4">
        <v>2017</v>
      </c>
      <c r="D218" s="4" t="s">
        <v>13</v>
      </c>
      <c r="E218" s="6">
        <v>109810</v>
      </c>
      <c r="F218" s="6">
        <v>1</v>
      </c>
      <c r="G218" s="6">
        <v>109810</v>
      </c>
      <c r="H218" s="6">
        <v>1</v>
      </c>
      <c r="I218" s="25">
        <v>109810</v>
      </c>
    </row>
    <row r="219" spans="1:9" ht="15.75">
      <c r="A219" s="420">
        <v>215</v>
      </c>
      <c r="B219" s="33" t="s">
        <v>853</v>
      </c>
      <c r="C219" s="4">
        <v>2017</v>
      </c>
      <c r="D219" s="4" t="s">
        <v>13</v>
      </c>
      <c r="E219" s="6">
        <v>416</v>
      </c>
      <c r="F219" s="6">
        <v>2</v>
      </c>
      <c r="G219" s="6">
        <v>832</v>
      </c>
      <c r="H219" s="6">
        <v>2</v>
      </c>
      <c r="I219" s="25">
        <v>832</v>
      </c>
    </row>
    <row r="220" spans="1:9" ht="15.75">
      <c r="A220" s="420">
        <v>216</v>
      </c>
      <c r="B220" s="33" t="s">
        <v>854</v>
      </c>
      <c r="C220" s="4">
        <v>2017</v>
      </c>
      <c r="D220" s="4" t="s">
        <v>13</v>
      </c>
      <c r="E220" s="6">
        <v>192</v>
      </c>
      <c r="F220" s="6">
        <v>4</v>
      </c>
      <c r="G220" s="6">
        <v>768</v>
      </c>
      <c r="H220" s="6">
        <v>4</v>
      </c>
      <c r="I220" s="25">
        <v>768</v>
      </c>
    </row>
    <row r="221" spans="1:9" ht="15.75">
      <c r="A221" s="420">
        <v>217</v>
      </c>
      <c r="B221" s="33" t="s">
        <v>855</v>
      </c>
      <c r="C221" s="4">
        <v>2017</v>
      </c>
      <c r="D221" s="4" t="s">
        <v>13</v>
      </c>
      <c r="E221" s="6">
        <v>1975</v>
      </c>
      <c r="F221" s="6">
        <v>1</v>
      </c>
      <c r="G221" s="6">
        <v>1975</v>
      </c>
      <c r="H221" s="6">
        <v>1</v>
      </c>
      <c r="I221" s="25">
        <v>1975</v>
      </c>
    </row>
    <row r="222" spans="1:9" ht="15.75">
      <c r="A222" s="420">
        <v>218</v>
      </c>
      <c r="B222" s="33" t="s">
        <v>856</v>
      </c>
      <c r="C222" s="4">
        <v>2017</v>
      </c>
      <c r="D222" s="4" t="s">
        <v>13</v>
      </c>
      <c r="E222" s="6">
        <v>3520</v>
      </c>
      <c r="F222" s="6">
        <v>6</v>
      </c>
      <c r="G222" s="6">
        <v>21120</v>
      </c>
      <c r="H222" s="6">
        <v>6</v>
      </c>
      <c r="I222" s="25">
        <v>21120</v>
      </c>
    </row>
    <row r="223" spans="1:9" ht="15.75">
      <c r="A223" s="420">
        <v>219</v>
      </c>
      <c r="B223" s="33" t="s">
        <v>343</v>
      </c>
      <c r="C223" s="4">
        <v>2017</v>
      </c>
      <c r="D223" s="4" t="s">
        <v>727</v>
      </c>
      <c r="E223" s="6">
        <v>2252</v>
      </c>
      <c r="F223" s="6" t="s">
        <v>857</v>
      </c>
      <c r="G223" s="6">
        <v>78820</v>
      </c>
      <c r="H223" s="6" t="s">
        <v>857</v>
      </c>
      <c r="I223" s="25">
        <v>78820</v>
      </c>
    </row>
    <row r="224" spans="1:9" ht="15.75">
      <c r="A224" s="420">
        <v>220</v>
      </c>
      <c r="B224" s="33" t="s">
        <v>858</v>
      </c>
      <c r="C224" s="4">
        <v>2017</v>
      </c>
      <c r="D224" s="4" t="s">
        <v>727</v>
      </c>
      <c r="E224" s="6">
        <v>198</v>
      </c>
      <c r="F224" s="6" t="s">
        <v>859</v>
      </c>
      <c r="G224" s="6">
        <v>7920</v>
      </c>
      <c r="H224" s="6" t="s">
        <v>859</v>
      </c>
      <c r="I224" s="25">
        <v>7920</v>
      </c>
    </row>
    <row r="225" spans="1:9" ht="15.75">
      <c r="A225" s="420">
        <v>221</v>
      </c>
      <c r="B225" s="33" t="s">
        <v>860</v>
      </c>
      <c r="C225" s="4">
        <v>2017</v>
      </c>
      <c r="D225" s="4" t="s">
        <v>727</v>
      </c>
      <c r="E225" s="6">
        <v>158</v>
      </c>
      <c r="F225" s="6">
        <v>100</v>
      </c>
      <c r="G225" s="6">
        <v>15800</v>
      </c>
      <c r="H225" s="6">
        <v>100</v>
      </c>
      <c r="I225" s="25">
        <v>15800</v>
      </c>
    </row>
    <row r="226" spans="1:9" ht="15.75">
      <c r="A226" s="420">
        <v>222</v>
      </c>
      <c r="B226" s="33" t="s">
        <v>861</v>
      </c>
      <c r="C226" s="4">
        <v>2017</v>
      </c>
      <c r="D226" s="4" t="s">
        <v>13</v>
      </c>
      <c r="E226" s="6">
        <v>25280</v>
      </c>
      <c r="F226" s="6">
        <v>1</v>
      </c>
      <c r="G226" s="6">
        <v>25280</v>
      </c>
      <c r="H226" s="6">
        <v>1</v>
      </c>
      <c r="I226" s="25">
        <v>25280</v>
      </c>
    </row>
    <row r="227" spans="1:9" ht="15.75">
      <c r="A227" s="420">
        <v>223</v>
      </c>
      <c r="B227" s="33" t="s">
        <v>843</v>
      </c>
      <c r="C227" s="4">
        <v>2017</v>
      </c>
      <c r="D227" s="4" t="s">
        <v>13</v>
      </c>
      <c r="E227" s="6">
        <v>909</v>
      </c>
      <c r="F227" s="6">
        <v>4</v>
      </c>
      <c r="G227" s="6">
        <v>3636</v>
      </c>
      <c r="H227" s="6">
        <v>4</v>
      </c>
      <c r="I227" s="25">
        <v>3636</v>
      </c>
    </row>
    <row r="228" spans="1:9" ht="15.75">
      <c r="A228" s="420">
        <v>224</v>
      </c>
      <c r="B228" s="33" t="s">
        <v>862</v>
      </c>
      <c r="C228" s="4">
        <v>2017</v>
      </c>
      <c r="D228" s="4" t="s">
        <v>13</v>
      </c>
      <c r="E228" s="6">
        <v>2449</v>
      </c>
      <c r="F228" s="6">
        <v>1</v>
      </c>
      <c r="G228" s="6">
        <v>2449</v>
      </c>
      <c r="H228" s="6">
        <v>1</v>
      </c>
      <c r="I228" s="25">
        <v>2449</v>
      </c>
    </row>
    <row r="229" spans="1:9" ht="15.75">
      <c r="A229" s="420">
        <v>225</v>
      </c>
      <c r="B229" s="33" t="s">
        <v>863</v>
      </c>
      <c r="C229" s="4">
        <v>2017</v>
      </c>
      <c r="D229" s="4" t="s">
        <v>13</v>
      </c>
      <c r="E229" s="6">
        <v>1264</v>
      </c>
      <c r="F229" s="6">
        <v>6</v>
      </c>
      <c r="G229" s="6">
        <v>7584</v>
      </c>
      <c r="H229" s="6">
        <v>6</v>
      </c>
      <c r="I229" s="25">
        <v>7584</v>
      </c>
    </row>
    <row r="230" spans="1:9" ht="15.75">
      <c r="A230" s="420">
        <v>226</v>
      </c>
      <c r="B230" s="33" t="s">
        <v>864</v>
      </c>
      <c r="C230" s="4">
        <v>2017</v>
      </c>
      <c r="D230" s="4" t="s">
        <v>13</v>
      </c>
      <c r="E230" s="6">
        <v>948</v>
      </c>
      <c r="F230" s="6">
        <v>5</v>
      </c>
      <c r="G230" s="6">
        <v>4740</v>
      </c>
      <c r="H230" s="6">
        <v>5</v>
      </c>
      <c r="I230" s="25">
        <v>4740</v>
      </c>
    </row>
    <row r="231" spans="1:9" ht="31.5">
      <c r="A231" s="420">
        <v>227</v>
      </c>
      <c r="B231" s="33" t="s">
        <v>865</v>
      </c>
      <c r="C231" s="4">
        <v>2018</v>
      </c>
      <c r="D231" s="4" t="s">
        <v>13</v>
      </c>
      <c r="E231" s="6">
        <v>88350</v>
      </c>
      <c r="F231" s="6">
        <v>1</v>
      </c>
      <c r="G231" s="6">
        <v>88350</v>
      </c>
      <c r="H231" s="6">
        <v>1</v>
      </c>
      <c r="I231" s="25">
        <v>88350</v>
      </c>
    </row>
    <row r="232" spans="1:9" ht="31.5">
      <c r="A232" s="420">
        <v>228</v>
      </c>
      <c r="B232" s="33" t="s">
        <v>866</v>
      </c>
      <c r="C232" s="4">
        <v>2018</v>
      </c>
      <c r="D232" s="4" t="s">
        <v>13</v>
      </c>
      <c r="E232" s="6">
        <v>340500</v>
      </c>
      <c r="F232" s="6">
        <v>1</v>
      </c>
      <c r="G232" s="6">
        <v>340500</v>
      </c>
      <c r="H232" s="6">
        <v>1</v>
      </c>
      <c r="I232" s="25">
        <v>340500</v>
      </c>
    </row>
    <row r="233" spans="1:9" ht="31.5">
      <c r="A233" s="420">
        <v>229</v>
      </c>
      <c r="B233" s="33" t="s">
        <v>867</v>
      </c>
      <c r="C233" s="4">
        <v>2018</v>
      </c>
      <c r="D233" s="4" t="s">
        <v>13</v>
      </c>
      <c r="E233" s="6">
        <v>357000</v>
      </c>
      <c r="F233" s="6">
        <v>4</v>
      </c>
      <c r="G233" s="6">
        <v>1428000</v>
      </c>
      <c r="H233" s="6">
        <v>4</v>
      </c>
      <c r="I233" s="25">
        <v>1428000</v>
      </c>
    </row>
    <row r="234" spans="1:9" ht="15.75">
      <c r="A234" s="420">
        <v>230</v>
      </c>
      <c r="B234" s="33" t="s">
        <v>343</v>
      </c>
      <c r="C234" s="4">
        <v>2018</v>
      </c>
      <c r="D234" s="4" t="s">
        <v>189</v>
      </c>
      <c r="E234" s="6">
        <v>1900</v>
      </c>
      <c r="F234" s="6">
        <v>300</v>
      </c>
      <c r="G234" s="6">
        <v>570000</v>
      </c>
      <c r="H234" s="6">
        <v>300</v>
      </c>
      <c r="I234" s="25">
        <v>570000</v>
      </c>
    </row>
    <row r="235" spans="1:9" ht="15.75">
      <c r="A235" s="420">
        <v>231</v>
      </c>
      <c r="B235" s="33" t="s">
        <v>868</v>
      </c>
      <c r="C235" s="4">
        <v>2018</v>
      </c>
      <c r="D235" s="4" t="s">
        <v>13</v>
      </c>
      <c r="E235" s="6">
        <v>350</v>
      </c>
      <c r="F235" s="6">
        <v>260</v>
      </c>
      <c r="G235" s="6">
        <v>91000</v>
      </c>
      <c r="H235" s="6">
        <v>260</v>
      </c>
      <c r="I235" s="25">
        <v>91000</v>
      </c>
    </row>
    <row r="236" spans="1:9" ht="15.75">
      <c r="A236" s="420">
        <v>232</v>
      </c>
      <c r="B236" s="33" t="s">
        <v>869</v>
      </c>
      <c r="C236" s="4">
        <v>2018</v>
      </c>
      <c r="D236" s="4" t="s">
        <v>13</v>
      </c>
      <c r="E236" s="6">
        <v>400</v>
      </c>
      <c r="F236" s="6">
        <v>260</v>
      </c>
      <c r="G236" s="6">
        <v>104000</v>
      </c>
      <c r="H236" s="6">
        <v>260</v>
      </c>
      <c r="I236" s="25">
        <v>104000</v>
      </c>
    </row>
    <row r="237" spans="1:9" ht="15.75">
      <c r="A237" s="420">
        <v>233</v>
      </c>
      <c r="B237" s="33" t="s">
        <v>870</v>
      </c>
      <c r="C237" s="4">
        <v>2018</v>
      </c>
      <c r="D237" s="4" t="s">
        <v>13</v>
      </c>
      <c r="E237" s="6">
        <v>350</v>
      </c>
      <c r="F237" s="6">
        <v>290</v>
      </c>
      <c r="G237" s="6">
        <v>101500</v>
      </c>
      <c r="H237" s="6">
        <v>290</v>
      </c>
      <c r="I237" s="25">
        <v>101500</v>
      </c>
    </row>
    <row r="238" spans="1:9" ht="15.75">
      <c r="A238" s="420">
        <v>234</v>
      </c>
      <c r="B238" s="33" t="s">
        <v>871</v>
      </c>
      <c r="C238" s="4">
        <v>2019</v>
      </c>
      <c r="D238" s="4" t="s">
        <v>13</v>
      </c>
      <c r="E238" s="6">
        <v>8000</v>
      </c>
      <c r="F238" s="6">
        <v>9</v>
      </c>
      <c r="G238" s="6">
        <v>72000</v>
      </c>
      <c r="H238" s="6">
        <v>9</v>
      </c>
      <c r="I238" s="25">
        <v>72000</v>
      </c>
    </row>
    <row r="239" spans="1:9" ht="15.75">
      <c r="A239" s="420">
        <v>235</v>
      </c>
      <c r="B239" s="33" t="s">
        <v>872</v>
      </c>
      <c r="C239" s="4">
        <v>2019</v>
      </c>
      <c r="D239" s="4" t="s">
        <v>13</v>
      </c>
      <c r="E239" s="6">
        <v>600</v>
      </c>
      <c r="F239" s="6">
        <v>46</v>
      </c>
      <c r="G239" s="6">
        <v>27600</v>
      </c>
      <c r="H239" s="6">
        <v>46</v>
      </c>
      <c r="I239" s="25">
        <v>27600</v>
      </c>
    </row>
    <row r="240" spans="1:9" ht="31.5">
      <c r="A240" s="420">
        <v>236</v>
      </c>
      <c r="B240" s="33" t="s">
        <v>873</v>
      </c>
      <c r="C240" s="4">
        <v>2019</v>
      </c>
      <c r="D240" s="4" t="s">
        <v>13</v>
      </c>
      <c r="E240" s="6">
        <v>270000</v>
      </c>
      <c r="F240" s="6">
        <v>2</v>
      </c>
      <c r="G240" s="6">
        <v>540000</v>
      </c>
      <c r="H240" s="6">
        <v>2</v>
      </c>
      <c r="I240" s="25">
        <v>540000</v>
      </c>
    </row>
    <row r="241" spans="1:9" ht="15.75">
      <c r="A241" s="420">
        <v>237</v>
      </c>
      <c r="B241" s="33" t="s">
        <v>874</v>
      </c>
      <c r="C241" s="4">
        <v>2019</v>
      </c>
      <c r="D241" s="4" t="s">
        <v>13</v>
      </c>
      <c r="E241" s="6">
        <v>850</v>
      </c>
      <c r="F241" s="6">
        <v>400</v>
      </c>
      <c r="G241" s="6">
        <v>340000</v>
      </c>
      <c r="H241" s="6">
        <v>400</v>
      </c>
      <c r="I241" s="25">
        <v>340000</v>
      </c>
    </row>
    <row r="242" spans="1:9" ht="15.75">
      <c r="A242" s="420">
        <v>238</v>
      </c>
      <c r="B242" s="33" t="s">
        <v>875</v>
      </c>
      <c r="C242" s="4">
        <v>2019</v>
      </c>
      <c r="D242" s="4" t="s">
        <v>13</v>
      </c>
      <c r="E242" s="6">
        <v>1900</v>
      </c>
      <c r="F242" s="6">
        <v>200</v>
      </c>
      <c r="G242" s="6">
        <v>380000</v>
      </c>
      <c r="H242" s="6">
        <v>200</v>
      </c>
      <c r="I242" s="25">
        <v>380000</v>
      </c>
    </row>
    <row r="243" spans="1:9" ht="15.75">
      <c r="A243" s="420">
        <v>239</v>
      </c>
      <c r="B243" s="33" t="s">
        <v>876</v>
      </c>
      <c r="C243" s="4">
        <v>2019</v>
      </c>
      <c r="D243" s="4" t="s">
        <v>13</v>
      </c>
      <c r="E243" s="6">
        <v>800</v>
      </c>
      <c r="F243" s="6">
        <v>200</v>
      </c>
      <c r="G243" s="6">
        <v>160000</v>
      </c>
      <c r="H243" s="6">
        <v>200</v>
      </c>
      <c r="I243" s="6">
        <v>160000</v>
      </c>
    </row>
    <row r="244" spans="1:9" ht="15.75">
      <c r="A244" s="420">
        <v>240</v>
      </c>
      <c r="B244" s="33" t="s">
        <v>877</v>
      </c>
      <c r="C244" s="4">
        <v>2019</v>
      </c>
      <c r="D244" s="4" t="s">
        <v>13</v>
      </c>
      <c r="E244" s="6">
        <v>300</v>
      </c>
      <c r="F244" s="6">
        <v>200</v>
      </c>
      <c r="G244" s="6">
        <v>60000</v>
      </c>
      <c r="H244" s="6">
        <v>200</v>
      </c>
      <c r="I244" s="6">
        <v>60000</v>
      </c>
    </row>
    <row r="245" spans="1:9" ht="15.75">
      <c r="A245" s="420">
        <v>241</v>
      </c>
      <c r="B245" s="33" t="s">
        <v>878</v>
      </c>
      <c r="C245" s="4">
        <v>2020</v>
      </c>
      <c r="D245" s="4" t="s">
        <v>13</v>
      </c>
      <c r="E245" s="6">
        <v>9500</v>
      </c>
      <c r="F245" s="6">
        <v>4</v>
      </c>
      <c r="G245" s="6">
        <v>38000</v>
      </c>
      <c r="H245" s="6">
        <v>4</v>
      </c>
      <c r="I245" s="6">
        <v>38000</v>
      </c>
    </row>
    <row r="246" spans="1:9" ht="31.5">
      <c r="A246" s="420">
        <v>242</v>
      </c>
      <c r="B246" s="33" t="s">
        <v>879</v>
      </c>
      <c r="C246" s="4">
        <v>2020</v>
      </c>
      <c r="D246" s="4" t="s">
        <v>13</v>
      </c>
      <c r="E246" s="6">
        <v>20000</v>
      </c>
      <c r="F246" s="6">
        <v>2</v>
      </c>
      <c r="G246" s="6">
        <v>40000</v>
      </c>
      <c r="H246" s="6">
        <v>2</v>
      </c>
      <c r="I246" s="6">
        <v>40000</v>
      </c>
    </row>
    <row r="247" spans="1:9" ht="15.75">
      <c r="A247" s="420">
        <v>243</v>
      </c>
      <c r="B247" s="33" t="s">
        <v>880</v>
      </c>
      <c r="C247" s="4">
        <v>2020</v>
      </c>
      <c r="D247" s="4" t="s">
        <v>13</v>
      </c>
      <c r="E247" s="6">
        <v>900</v>
      </c>
      <c r="F247" s="6">
        <v>12</v>
      </c>
      <c r="G247" s="6">
        <v>10800</v>
      </c>
      <c r="H247" s="6">
        <v>12</v>
      </c>
      <c r="I247" s="6">
        <v>10800</v>
      </c>
    </row>
    <row r="248" spans="1:9" ht="15.75">
      <c r="A248" s="420">
        <v>244</v>
      </c>
      <c r="B248" s="33" t="s">
        <v>881</v>
      </c>
      <c r="C248" s="4">
        <v>2020</v>
      </c>
      <c r="D248" s="4" t="s">
        <v>13</v>
      </c>
      <c r="E248" s="6">
        <v>1100</v>
      </c>
      <c r="F248" s="6">
        <v>10</v>
      </c>
      <c r="G248" s="6">
        <v>11000</v>
      </c>
      <c r="H248" s="6">
        <v>10</v>
      </c>
      <c r="I248" s="6">
        <v>11000</v>
      </c>
    </row>
    <row r="249" spans="1:9" ht="15.75">
      <c r="A249" s="420">
        <v>245</v>
      </c>
      <c r="B249" s="33" t="s">
        <v>882</v>
      </c>
      <c r="C249" s="4">
        <v>2020</v>
      </c>
      <c r="D249" s="4" t="s">
        <v>13</v>
      </c>
      <c r="E249" s="6">
        <v>800</v>
      </c>
      <c r="F249" s="6">
        <v>12</v>
      </c>
      <c r="G249" s="6">
        <v>9600</v>
      </c>
      <c r="H249" s="6">
        <v>12</v>
      </c>
      <c r="I249" s="6">
        <v>9600</v>
      </c>
    </row>
    <row r="250" spans="1:9" ht="15.75">
      <c r="A250" s="420">
        <v>246</v>
      </c>
      <c r="B250" s="33" t="s">
        <v>883</v>
      </c>
      <c r="C250" s="4">
        <v>2020</v>
      </c>
      <c r="D250" s="4" t="s">
        <v>13</v>
      </c>
      <c r="E250" s="6">
        <v>1500</v>
      </c>
      <c r="F250" s="6">
        <v>7</v>
      </c>
      <c r="G250" s="6">
        <v>10500</v>
      </c>
      <c r="H250" s="6">
        <v>7</v>
      </c>
      <c r="I250" s="6">
        <v>10500</v>
      </c>
    </row>
    <row r="251" spans="1:9" ht="15.75">
      <c r="A251" s="420">
        <v>247</v>
      </c>
      <c r="B251" s="33" t="s">
        <v>884</v>
      </c>
      <c r="C251" s="4">
        <v>2020</v>
      </c>
      <c r="D251" s="4" t="s">
        <v>13</v>
      </c>
      <c r="E251" s="6">
        <v>1900</v>
      </c>
      <c r="F251" s="6">
        <v>2</v>
      </c>
      <c r="G251" s="6">
        <v>3800</v>
      </c>
      <c r="H251" s="6">
        <v>2</v>
      </c>
      <c r="I251" s="6">
        <v>3800</v>
      </c>
    </row>
    <row r="252" spans="1:9" ht="15.75">
      <c r="A252" s="420">
        <v>248</v>
      </c>
      <c r="B252" s="33" t="s">
        <v>885</v>
      </c>
      <c r="C252" s="4">
        <v>2020</v>
      </c>
      <c r="D252" s="4" t="s">
        <v>13</v>
      </c>
      <c r="E252" s="6">
        <v>250</v>
      </c>
      <c r="F252" s="6">
        <v>12</v>
      </c>
      <c r="G252" s="6">
        <v>3000</v>
      </c>
      <c r="H252" s="6">
        <v>12</v>
      </c>
      <c r="I252" s="6">
        <v>3000</v>
      </c>
    </row>
    <row r="253" spans="1:9" ht="15.75">
      <c r="A253" s="420">
        <v>249</v>
      </c>
      <c r="B253" s="33" t="s">
        <v>886</v>
      </c>
      <c r="C253" s="4">
        <v>2020</v>
      </c>
      <c r="D253" s="4" t="s">
        <v>13</v>
      </c>
      <c r="E253" s="6">
        <v>1900</v>
      </c>
      <c r="F253" s="6">
        <v>6</v>
      </c>
      <c r="G253" s="6">
        <v>11400</v>
      </c>
      <c r="H253" s="6">
        <v>6</v>
      </c>
      <c r="I253" s="6">
        <v>11400</v>
      </c>
    </row>
    <row r="254" spans="1:9" ht="15.75">
      <c r="A254" s="420">
        <v>250</v>
      </c>
      <c r="B254" s="33" t="s">
        <v>887</v>
      </c>
      <c r="C254" s="4">
        <v>2020</v>
      </c>
      <c r="D254" s="4" t="s">
        <v>13</v>
      </c>
      <c r="E254" s="6">
        <v>2000</v>
      </c>
      <c r="F254" s="6">
        <v>2</v>
      </c>
      <c r="G254" s="6">
        <v>4000</v>
      </c>
      <c r="H254" s="6">
        <v>2</v>
      </c>
      <c r="I254" s="6">
        <v>4000</v>
      </c>
    </row>
    <row r="255" spans="1:9" ht="31.5">
      <c r="A255" s="420">
        <v>251</v>
      </c>
      <c r="B255" s="33" t="s">
        <v>888</v>
      </c>
      <c r="C255" s="4">
        <v>2020</v>
      </c>
      <c r="D255" s="4" t="s">
        <v>13</v>
      </c>
      <c r="E255" s="6">
        <v>500</v>
      </c>
      <c r="F255" s="6">
        <v>6</v>
      </c>
      <c r="G255" s="6">
        <v>3000</v>
      </c>
      <c r="H255" s="6">
        <v>6</v>
      </c>
      <c r="I255" s="6">
        <v>3000</v>
      </c>
    </row>
    <row r="256" spans="1:9" ht="15.75">
      <c r="A256" s="420">
        <v>252</v>
      </c>
      <c r="B256" s="33" t="s">
        <v>889</v>
      </c>
      <c r="C256" s="4">
        <v>2020</v>
      </c>
      <c r="D256" s="4" t="s">
        <v>13</v>
      </c>
      <c r="E256" s="6">
        <v>2800</v>
      </c>
      <c r="F256" s="6">
        <v>12</v>
      </c>
      <c r="G256" s="6">
        <v>33600</v>
      </c>
      <c r="H256" s="6">
        <v>12</v>
      </c>
      <c r="I256" s="6">
        <v>33600</v>
      </c>
    </row>
    <row r="257" spans="1:9" ht="15.75">
      <c r="A257" s="420">
        <v>253</v>
      </c>
      <c r="B257" s="33" t="s">
        <v>890</v>
      </c>
      <c r="C257" s="4">
        <v>2020</v>
      </c>
      <c r="D257" s="4" t="s">
        <v>13</v>
      </c>
      <c r="E257" s="6">
        <v>650</v>
      </c>
      <c r="F257" s="6">
        <v>20</v>
      </c>
      <c r="G257" s="6">
        <v>13000</v>
      </c>
      <c r="H257" s="6">
        <v>20</v>
      </c>
      <c r="I257" s="6">
        <v>13000</v>
      </c>
    </row>
    <row r="258" spans="1:9" ht="15.75">
      <c r="A258" s="420">
        <v>254</v>
      </c>
      <c r="B258" s="33" t="s">
        <v>821</v>
      </c>
      <c r="C258" s="4">
        <v>2020</v>
      </c>
      <c r="D258" s="4" t="s">
        <v>13</v>
      </c>
      <c r="E258" s="6">
        <v>1900</v>
      </c>
      <c r="F258" s="6">
        <v>5</v>
      </c>
      <c r="G258" s="6">
        <v>9500</v>
      </c>
      <c r="H258" s="6">
        <v>5</v>
      </c>
      <c r="I258" s="6">
        <v>9500</v>
      </c>
    </row>
    <row r="259" spans="1:9" ht="15.75">
      <c r="A259" s="420">
        <v>255</v>
      </c>
      <c r="B259" s="33" t="s">
        <v>891</v>
      </c>
      <c r="C259" s="4">
        <v>2020</v>
      </c>
      <c r="D259" s="4" t="s">
        <v>13</v>
      </c>
      <c r="E259" s="6">
        <v>1200</v>
      </c>
      <c r="F259" s="6">
        <v>4</v>
      </c>
      <c r="G259" s="6">
        <v>4800</v>
      </c>
      <c r="H259" s="6">
        <v>4</v>
      </c>
      <c r="I259" s="6">
        <v>4800</v>
      </c>
    </row>
    <row r="260" spans="1:9" ht="15.75">
      <c r="A260" s="420">
        <v>256</v>
      </c>
      <c r="B260" s="33" t="s">
        <v>892</v>
      </c>
      <c r="C260" s="4">
        <v>2020</v>
      </c>
      <c r="D260" s="4" t="s">
        <v>13</v>
      </c>
      <c r="E260" s="6">
        <v>4200</v>
      </c>
      <c r="F260" s="6">
        <v>2</v>
      </c>
      <c r="G260" s="6">
        <v>8400</v>
      </c>
      <c r="H260" s="6">
        <v>2</v>
      </c>
      <c r="I260" s="6">
        <v>8400</v>
      </c>
    </row>
    <row r="261" spans="1:9" ht="15.75">
      <c r="A261" s="420">
        <v>257</v>
      </c>
      <c r="B261" s="33" t="s">
        <v>893</v>
      </c>
      <c r="C261" s="4">
        <v>2020</v>
      </c>
      <c r="D261" s="4" t="s">
        <v>13</v>
      </c>
      <c r="E261" s="6">
        <v>1850</v>
      </c>
      <c r="F261" s="6">
        <v>1</v>
      </c>
      <c r="G261" s="6">
        <v>1850</v>
      </c>
      <c r="H261" s="6">
        <v>1</v>
      </c>
      <c r="I261" s="6">
        <v>1850</v>
      </c>
    </row>
    <row r="262" spans="1:9" ht="15.75">
      <c r="A262" s="420">
        <v>258</v>
      </c>
      <c r="B262" s="33" t="s">
        <v>894</v>
      </c>
      <c r="C262" s="4">
        <v>2020</v>
      </c>
      <c r="D262" s="4" t="s">
        <v>13</v>
      </c>
      <c r="E262" s="6">
        <v>13500</v>
      </c>
      <c r="F262" s="6">
        <v>1</v>
      </c>
      <c r="G262" s="6">
        <v>13500</v>
      </c>
      <c r="H262" s="6">
        <v>1</v>
      </c>
      <c r="I262" s="6">
        <v>13500</v>
      </c>
    </row>
    <row r="263" spans="1:9" ht="15.75">
      <c r="A263" s="420">
        <v>259</v>
      </c>
      <c r="B263" s="33" t="s">
        <v>895</v>
      </c>
      <c r="C263" s="4">
        <v>2021</v>
      </c>
      <c r="D263" s="4" t="s">
        <v>13</v>
      </c>
      <c r="E263" s="6">
        <v>85000</v>
      </c>
      <c r="F263" s="6">
        <v>1</v>
      </c>
      <c r="G263" s="6">
        <v>85000</v>
      </c>
      <c r="H263" s="6">
        <v>1</v>
      </c>
      <c r="I263" s="6">
        <v>85000</v>
      </c>
    </row>
    <row r="264" spans="1:9" ht="15.75">
      <c r="A264" s="420">
        <v>260</v>
      </c>
      <c r="B264" s="33" t="s">
        <v>896</v>
      </c>
      <c r="C264" s="4">
        <v>2021</v>
      </c>
      <c r="D264" s="4" t="s">
        <v>13</v>
      </c>
      <c r="E264" s="6">
        <v>5500</v>
      </c>
      <c r="F264" s="6">
        <v>12</v>
      </c>
      <c r="G264" s="6">
        <v>66000</v>
      </c>
      <c r="H264" s="6">
        <v>12</v>
      </c>
      <c r="I264" s="6">
        <v>66000</v>
      </c>
    </row>
    <row r="265" spans="1:9" ht="15.75">
      <c r="A265" s="420">
        <v>261</v>
      </c>
      <c r="B265" s="33" t="s">
        <v>897</v>
      </c>
      <c r="C265" s="4">
        <v>2021</v>
      </c>
      <c r="D265" s="4" t="s">
        <v>13</v>
      </c>
      <c r="E265" s="6">
        <v>1300</v>
      </c>
      <c r="F265" s="6">
        <v>18</v>
      </c>
      <c r="G265" s="6">
        <v>23400</v>
      </c>
      <c r="H265" s="6">
        <v>18</v>
      </c>
      <c r="I265" s="6">
        <v>23400</v>
      </c>
    </row>
    <row r="266" spans="1:9" ht="15.75">
      <c r="A266" s="420">
        <v>262</v>
      </c>
      <c r="B266" s="33" t="s">
        <v>805</v>
      </c>
      <c r="C266" s="4">
        <v>2021</v>
      </c>
      <c r="D266" s="4" t="s">
        <v>13</v>
      </c>
      <c r="E266" s="6">
        <v>1700</v>
      </c>
      <c r="F266" s="6">
        <v>18</v>
      </c>
      <c r="G266" s="6">
        <v>30600</v>
      </c>
      <c r="H266" s="6">
        <v>18</v>
      </c>
      <c r="I266" s="6">
        <v>30600</v>
      </c>
    </row>
    <row r="267" spans="1:9" ht="15.75">
      <c r="A267" s="420">
        <v>263</v>
      </c>
      <c r="B267" s="33" t="s">
        <v>854</v>
      </c>
      <c r="C267" s="4">
        <v>2021</v>
      </c>
      <c r="D267" s="4" t="s">
        <v>13</v>
      </c>
      <c r="E267" s="6">
        <v>220</v>
      </c>
      <c r="F267" s="6">
        <v>20</v>
      </c>
      <c r="G267" s="6">
        <v>4400</v>
      </c>
      <c r="H267" s="6">
        <v>20</v>
      </c>
      <c r="I267" s="6">
        <v>4400</v>
      </c>
    </row>
    <row r="268" spans="1:9" ht="15.75">
      <c r="A268" s="420">
        <v>264</v>
      </c>
      <c r="B268" s="33" t="s">
        <v>133</v>
      </c>
      <c r="C268" s="4">
        <v>2021</v>
      </c>
      <c r="D268" s="4" t="s">
        <v>13</v>
      </c>
      <c r="E268" s="6">
        <v>150000</v>
      </c>
      <c r="F268" s="6">
        <v>1</v>
      </c>
      <c r="G268" s="6">
        <v>150000</v>
      </c>
      <c r="H268" s="6">
        <v>1</v>
      </c>
      <c r="I268" s="6">
        <v>150000</v>
      </c>
    </row>
    <row r="269" spans="1:9" ht="15.75">
      <c r="A269" s="420">
        <v>265</v>
      </c>
      <c r="B269" s="33" t="s">
        <v>439</v>
      </c>
      <c r="C269" s="4">
        <v>2021</v>
      </c>
      <c r="D269" s="4" t="s">
        <v>13</v>
      </c>
      <c r="E269" s="6">
        <v>112000</v>
      </c>
      <c r="F269" s="6">
        <v>1</v>
      </c>
      <c r="G269" s="6">
        <v>112000</v>
      </c>
      <c r="H269" s="6">
        <v>1</v>
      </c>
      <c r="I269" s="6">
        <v>112000</v>
      </c>
    </row>
    <row r="270" spans="1:9" ht="15.75">
      <c r="A270" s="420">
        <v>266</v>
      </c>
      <c r="B270" s="33" t="s">
        <v>898</v>
      </c>
      <c r="C270" s="4">
        <v>2021</v>
      </c>
      <c r="D270" s="4" t="s">
        <v>13</v>
      </c>
      <c r="E270" s="6">
        <v>190000</v>
      </c>
      <c r="F270" s="6">
        <v>1</v>
      </c>
      <c r="G270" s="6">
        <v>190000</v>
      </c>
      <c r="H270" s="6">
        <v>1</v>
      </c>
      <c r="I270" s="6">
        <v>190000</v>
      </c>
    </row>
    <row r="271" spans="1:9" ht="15.75">
      <c r="A271" s="420">
        <v>267</v>
      </c>
      <c r="B271" s="33" t="s">
        <v>899</v>
      </c>
      <c r="C271" s="4">
        <v>2021</v>
      </c>
      <c r="D271" s="4" t="s">
        <v>13</v>
      </c>
      <c r="E271" s="6">
        <v>220000</v>
      </c>
      <c r="F271" s="6">
        <v>1</v>
      </c>
      <c r="G271" s="6">
        <v>220000</v>
      </c>
      <c r="H271" s="6">
        <v>1</v>
      </c>
      <c r="I271" s="6">
        <v>220000</v>
      </c>
    </row>
    <row r="272" spans="1:9" ht="15.75">
      <c r="A272" s="420">
        <v>268</v>
      </c>
      <c r="B272" s="33" t="s">
        <v>900</v>
      </c>
      <c r="C272" s="4">
        <v>2021</v>
      </c>
      <c r="D272" s="4" t="s">
        <v>13</v>
      </c>
      <c r="E272" s="6">
        <v>8000</v>
      </c>
      <c r="F272" s="6">
        <v>12</v>
      </c>
      <c r="G272" s="6">
        <v>96000</v>
      </c>
      <c r="H272" s="6">
        <v>12</v>
      </c>
      <c r="I272" s="6">
        <v>96000</v>
      </c>
    </row>
    <row r="273" spans="1:9" ht="31.5">
      <c r="A273" s="420">
        <v>269</v>
      </c>
      <c r="B273" s="33" t="s">
        <v>901</v>
      </c>
      <c r="C273" s="4">
        <v>2021</v>
      </c>
      <c r="D273" s="4" t="s">
        <v>13</v>
      </c>
      <c r="E273" s="6">
        <v>5500</v>
      </c>
      <c r="F273" s="6">
        <v>12</v>
      </c>
      <c r="G273" s="6">
        <v>66000</v>
      </c>
      <c r="H273" s="6">
        <v>12</v>
      </c>
      <c r="I273" s="6">
        <v>66000</v>
      </c>
    </row>
    <row r="274" spans="1:9" ht="15.75">
      <c r="A274" s="420">
        <v>270</v>
      </c>
      <c r="B274" s="33" t="s">
        <v>902</v>
      </c>
      <c r="C274" s="4">
        <v>2022</v>
      </c>
      <c r="D274" s="4" t="s">
        <v>13</v>
      </c>
      <c r="E274" s="6">
        <v>112740</v>
      </c>
      <c r="F274" s="6">
        <v>1</v>
      </c>
      <c r="G274" s="6">
        <v>112740</v>
      </c>
      <c r="H274" s="6">
        <v>1</v>
      </c>
      <c r="I274" s="6">
        <v>112740</v>
      </c>
    </row>
    <row r="275" spans="1:9" ht="15.75">
      <c r="A275" s="420">
        <v>271</v>
      </c>
      <c r="B275" s="33" t="s">
        <v>66</v>
      </c>
      <c r="C275" s="4">
        <v>2022</v>
      </c>
      <c r="D275" s="4" t="s">
        <v>13</v>
      </c>
      <c r="E275" s="6">
        <v>261000</v>
      </c>
      <c r="F275" s="6">
        <v>1</v>
      </c>
      <c r="G275" s="6">
        <v>261000</v>
      </c>
      <c r="H275" s="6">
        <v>1</v>
      </c>
      <c r="I275" s="6">
        <v>261000</v>
      </c>
    </row>
    <row r="276" spans="1:9" ht="15.75">
      <c r="A276" s="420">
        <v>272</v>
      </c>
      <c r="B276" s="33" t="s">
        <v>690</v>
      </c>
      <c r="C276" s="4">
        <v>2022</v>
      </c>
      <c r="D276" s="4" t="s">
        <v>13</v>
      </c>
      <c r="E276" s="6">
        <v>4286</v>
      </c>
      <c r="F276" s="6">
        <v>20</v>
      </c>
      <c r="G276" s="6">
        <v>85720</v>
      </c>
      <c r="H276" s="6">
        <v>20</v>
      </c>
      <c r="I276" s="6">
        <v>85720</v>
      </c>
    </row>
    <row r="277" spans="1:9" ht="31.5">
      <c r="A277" s="420">
        <v>273</v>
      </c>
      <c r="B277" s="33" t="s">
        <v>901</v>
      </c>
      <c r="C277" s="4">
        <v>2022</v>
      </c>
      <c r="D277" s="4" t="s">
        <v>13</v>
      </c>
      <c r="E277" s="6">
        <v>6500</v>
      </c>
      <c r="F277" s="6">
        <v>12</v>
      </c>
      <c r="G277" s="6">
        <v>78000</v>
      </c>
      <c r="H277" s="6">
        <v>12</v>
      </c>
      <c r="I277" s="6">
        <v>78000</v>
      </c>
    </row>
    <row r="278" spans="1:9" ht="15.75">
      <c r="A278" s="420">
        <v>274</v>
      </c>
      <c r="B278" s="33" t="s">
        <v>903</v>
      </c>
      <c r="C278" s="4">
        <v>2022</v>
      </c>
      <c r="D278" s="4" t="s">
        <v>13</v>
      </c>
      <c r="E278" s="6">
        <v>3000</v>
      </c>
      <c r="F278" s="6">
        <v>12</v>
      </c>
      <c r="G278" s="6">
        <v>36000</v>
      </c>
      <c r="H278" s="6">
        <v>12</v>
      </c>
      <c r="I278" s="6">
        <v>36000</v>
      </c>
    </row>
    <row r="279" spans="1:9" ht="15.75">
      <c r="A279" s="420">
        <v>275</v>
      </c>
      <c r="B279" s="33" t="s">
        <v>891</v>
      </c>
      <c r="C279" s="4">
        <v>2022</v>
      </c>
      <c r="D279" s="4" t="s">
        <v>13</v>
      </c>
      <c r="E279" s="6">
        <v>2600</v>
      </c>
      <c r="F279" s="6">
        <v>2</v>
      </c>
      <c r="G279" s="6">
        <v>5200</v>
      </c>
      <c r="H279" s="6">
        <v>2</v>
      </c>
      <c r="I279" s="6">
        <v>5200</v>
      </c>
    </row>
    <row r="280" spans="1:9" ht="15.75">
      <c r="A280" s="420">
        <v>276</v>
      </c>
      <c r="B280" s="33" t="s">
        <v>682</v>
      </c>
      <c r="C280" s="4">
        <v>2022</v>
      </c>
      <c r="D280" s="4" t="s">
        <v>13</v>
      </c>
      <c r="E280" s="6">
        <v>5500</v>
      </c>
      <c r="F280" s="6">
        <v>2</v>
      </c>
      <c r="G280" s="6">
        <v>11000</v>
      </c>
      <c r="H280" s="6">
        <v>2</v>
      </c>
      <c r="I280" s="6">
        <v>11000</v>
      </c>
    </row>
    <row r="281" spans="1:9" ht="15.75">
      <c r="A281" s="420">
        <v>277</v>
      </c>
      <c r="B281" s="33" t="s">
        <v>904</v>
      </c>
      <c r="C281" s="4">
        <v>2022</v>
      </c>
      <c r="D281" s="4" t="s">
        <v>13</v>
      </c>
      <c r="E281" s="6">
        <v>2200</v>
      </c>
      <c r="F281" s="6">
        <v>12</v>
      </c>
      <c r="G281" s="6">
        <v>26400</v>
      </c>
      <c r="H281" s="6">
        <v>12</v>
      </c>
      <c r="I281" s="6">
        <v>26400</v>
      </c>
    </row>
    <row r="282" spans="1:9" ht="15.75">
      <c r="A282" s="420">
        <v>278</v>
      </c>
      <c r="B282" s="33" t="s">
        <v>905</v>
      </c>
      <c r="C282" s="4">
        <v>2022</v>
      </c>
      <c r="D282" s="4" t="s">
        <v>13</v>
      </c>
      <c r="E282" s="6">
        <v>4000</v>
      </c>
      <c r="F282" s="6">
        <v>12</v>
      </c>
      <c r="G282" s="6">
        <v>48000</v>
      </c>
      <c r="H282" s="6">
        <v>12</v>
      </c>
      <c r="I282" s="6">
        <v>48000</v>
      </c>
    </row>
    <row r="283" spans="1:9" ht="15.75">
      <c r="A283" s="420">
        <v>279</v>
      </c>
      <c r="B283" s="33" t="s">
        <v>906</v>
      </c>
      <c r="C283" s="4">
        <v>2022</v>
      </c>
      <c r="D283" s="4" t="s">
        <v>13</v>
      </c>
      <c r="E283" s="6">
        <v>1000</v>
      </c>
      <c r="F283" s="6">
        <v>30</v>
      </c>
      <c r="G283" s="6">
        <v>30000</v>
      </c>
      <c r="H283" s="6">
        <v>30</v>
      </c>
      <c r="I283" s="6">
        <v>30000</v>
      </c>
    </row>
    <row r="284" spans="1:9" ht="15.75">
      <c r="A284" s="420">
        <v>280</v>
      </c>
      <c r="B284" s="33" t="s">
        <v>907</v>
      </c>
      <c r="C284" s="4">
        <v>2022</v>
      </c>
      <c r="D284" s="4" t="s">
        <v>13</v>
      </c>
      <c r="E284" s="6">
        <v>250</v>
      </c>
      <c r="F284" s="6">
        <v>100</v>
      </c>
      <c r="G284" s="6">
        <v>25000</v>
      </c>
      <c r="H284" s="6">
        <v>100</v>
      </c>
      <c r="I284" s="6">
        <v>25000</v>
      </c>
    </row>
    <row r="285" spans="1:9" ht="15.75">
      <c r="A285" s="420">
        <v>281</v>
      </c>
      <c r="B285" s="33" t="s">
        <v>127</v>
      </c>
      <c r="C285" s="4">
        <v>2022</v>
      </c>
      <c r="D285" s="4" t="s">
        <v>13</v>
      </c>
      <c r="E285" s="6">
        <v>25000</v>
      </c>
      <c r="F285" s="6">
        <v>1</v>
      </c>
      <c r="G285" s="6">
        <v>25000</v>
      </c>
      <c r="H285" s="6">
        <v>1</v>
      </c>
      <c r="I285" s="6">
        <v>25000</v>
      </c>
    </row>
    <row r="286" spans="1:9" ht="15.75">
      <c r="A286" s="420">
        <v>282</v>
      </c>
      <c r="B286" s="33" t="s">
        <v>908</v>
      </c>
      <c r="C286" s="4">
        <v>2022</v>
      </c>
      <c r="D286" s="4" t="s">
        <v>13</v>
      </c>
      <c r="E286" s="6">
        <v>350</v>
      </c>
      <c r="F286" s="6">
        <v>100</v>
      </c>
      <c r="G286" s="6">
        <v>35000</v>
      </c>
      <c r="H286" s="6">
        <v>100</v>
      </c>
      <c r="I286" s="6">
        <v>35000</v>
      </c>
    </row>
    <row r="287" spans="1:9" ht="15.75">
      <c r="A287" s="420">
        <v>283</v>
      </c>
      <c r="B287" s="33" t="s">
        <v>909</v>
      </c>
      <c r="C287" s="4">
        <v>2022</v>
      </c>
      <c r="D287" s="4" t="s">
        <v>13</v>
      </c>
      <c r="E287" s="6">
        <v>400</v>
      </c>
      <c r="F287" s="6">
        <v>100</v>
      </c>
      <c r="G287" s="6">
        <v>40000</v>
      </c>
      <c r="H287" s="6">
        <v>100</v>
      </c>
      <c r="I287" s="6">
        <v>40000</v>
      </c>
    </row>
    <row r="288" spans="1:9" ht="15.75">
      <c r="A288" s="420">
        <v>284</v>
      </c>
      <c r="B288" s="33" t="s">
        <v>910</v>
      </c>
      <c r="C288" s="4">
        <v>2022</v>
      </c>
      <c r="D288" s="4" t="s">
        <v>13</v>
      </c>
      <c r="E288" s="6">
        <v>8000</v>
      </c>
      <c r="F288" s="6">
        <v>4</v>
      </c>
      <c r="G288" s="6">
        <v>32000</v>
      </c>
      <c r="H288" s="6">
        <v>4</v>
      </c>
      <c r="I288" s="6">
        <v>32000</v>
      </c>
    </row>
    <row r="289" spans="1:9" ht="15.75">
      <c r="A289" s="420">
        <v>285</v>
      </c>
      <c r="B289" s="33" t="s">
        <v>894</v>
      </c>
      <c r="C289" s="4">
        <v>2022</v>
      </c>
      <c r="D289" s="4" t="s">
        <v>13</v>
      </c>
      <c r="E289" s="6">
        <v>17500</v>
      </c>
      <c r="F289" s="6">
        <v>1</v>
      </c>
      <c r="G289" s="6">
        <v>17500</v>
      </c>
      <c r="H289" s="6">
        <v>1</v>
      </c>
      <c r="I289" s="6">
        <v>17500</v>
      </c>
    </row>
    <row r="290" spans="1:9" ht="15.75">
      <c r="A290" s="420">
        <v>286</v>
      </c>
      <c r="B290" s="33" t="s">
        <v>911</v>
      </c>
      <c r="C290" s="4">
        <v>2022</v>
      </c>
      <c r="D290" s="4" t="s">
        <v>13</v>
      </c>
      <c r="E290" s="6">
        <v>45000</v>
      </c>
      <c r="F290" s="6">
        <v>2</v>
      </c>
      <c r="G290" s="6">
        <v>90000</v>
      </c>
      <c r="H290" s="6">
        <v>2</v>
      </c>
      <c r="I290" s="6">
        <v>90000</v>
      </c>
    </row>
    <row r="291" spans="1:9" ht="31.5">
      <c r="A291" s="420">
        <v>287</v>
      </c>
      <c r="B291" s="33" t="s">
        <v>912</v>
      </c>
      <c r="C291" s="4">
        <v>2022</v>
      </c>
      <c r="D291" s="4" t="s">
        <v>13</v>
      </c>
      <c r="E291" s="6">
        <v>50000</v>
      </c>
      <c r="F291" s="6">
        <v>13</v>
      </c>
      <c r="G291" s="6">
        <v>650000</v>
      </c>
      <c r="H291" s="6">
        <v>13</v>
      </c>
      <c r="I291" s="6">
        <v>650000</v>
      </c>
    </row>
    <row r="292" spans="1:9" ht="15.75">
      <c r="A292" s="420">
        <v>288</v>
      </c>
      <c r="B292" s="33" t="s">
        <v>913</v>
      </c>
      <c r="C292" s="4">
        <v>2022</v>
      </c>
      <c r="D292" s="4" t="s">
        <v>13</v>
      </c>
      <c r="E292" s="6">
        <v>850</v>
      </c>
      <c r="F292" s="6">
        <v>305</v>
      </c>
      <c r="G292" s="6">
        <v>259250</v>
      </c>
      <c r="H292" s="6">
        <v>305</v>
      </c>
      <c r="I292" s="6">
        <v>259250</v>
      </c>
    </row>
    <row r="293" spans="1:9" ht="15.75">
      <c r="A293" s="1128" t="s">
        <v>914</v>
      </c>
      <c r="B293" s="1128"/>
      <c r="C293" s="4"/>
      <c r="D293" s="4"/>
      <c r="E293" s="6"/>
      <c r="F293" s="6">
        <v>12733.5</v>
      </c>
      <c r="G293" s="6">
        <f>SUM(G5:G292)</f>
        <v>34041015</v>
      </c>
      <c r="H293" s="6">
        <v>12733.5</v>
      </c>
      <c r="I293" s="25">
        <f>SUM(I5:I292)</f>
        <v>34041015</v>
      </c>
    </row>
    <row r="294" spans="1:9" ht="16.5">
      <c r="A294" s="1121" t="s">
        <v>1412</v>
      </c>
      <c r="B294" s="1121"/>
      <c r="C294" s="1121"/>
      <c r="D294" s="1121"/>
      <c r="E294" s="1121"/>
      <c r="F294" s="1121"/>
      <c r="G294" s="1121"/>
      <c r="H294" s="1121"/>
    </row>
    <row r="295" spans="1:9" ht="16.5">
      <c r="A295" s="1121" t="s">
        <v>3487</v>
      </c>
      <c r="B295" s="1121" t="s">
        <v>3488</v>
      </c>
      <c r="C295" s="1121"/>
      <c r="D295" s="1121"/>
      <c r="E295" s="1121"/>
      <c r="F295" s="1121"/>
      <c r="G295" s="1121"/>
      <c r="H295" s="1121"/>
    </row>
    <row r="296" spans="1:9">
      <c r="A296" s="1100" t="s">
        <v>1</v>
      </c>
      <c r="B296" s="1100" t="s">
        <v>2</v>
      </c>
      <c r="C296" s="1102" t="s">
        <v>5</v>
      </c>
      <c r="D296" s="1124" t="s">
        <v>674</v>
      </c>
      <c r="E296" s="1126" t="s">
        <v>7</v>
      </c>
      <c r="F296" s="1127"/>
      <c r="G296" s="1133" t="s">
        <v>8</v>
      </c>
      <c r="H296" s="1133"/>
    </row>
    <row r="297" spans="1:9" ht="21">
      <c r="A297" s="1101"/>
      <c r="B297" s="1101"/>
      <c r="C297" s="1103"/>
      <c r="D297" s="1125"/>
      <c r="E297" s="623" t="s">
        <v>9</v>
      </c>
      <c r="F297" s="155" t="s">
        <v>10</v>
      </c>
      <c r="G297" s="156" t="s">
        <v>675</v>
      </c>
      <c r="H297" s="157" t="s">
        <v>676</v>
      </c>
    </row>
    <row r="298" spans="1:9" ht="15.75">
      <c r="A298" s="25">
        <v>1</v>
      </c>
      <c r="B298" s="25" t="s">
        <v>3489</v>
      </c>
      <c r="C298" s="25" t="s">
        <v>3490</v>
      </c>
      <c r="D298" s="6">
        <v>3000</v>
      </c>
      <c r="E298" s="25">
        <v>40.4</v>
      </c>
      <c r="F298" s="26">
        <f>SUM(D298*E298)</f>
        <v>121200</v>
      </c>
      <c r="G298" s="25">
        <f>SUM(E298)</f>
        <v>40.4</v>
      </c>
      <c r="H298" s="668">
        <f t="shared" ref="H298:H320" si="7">SUM(F298)</f>
        <v>121200</v>
      </c>
    </row>
    <row r="299" spans="1:9" ht="15.75">
      <c r="A299" s="158">
        <v>2</v>
      </c>
      <c r="B299" s="25" t="s">
        <v>3491</v>
      </c>
      <c r="C299" s="25" t="s">
        <v>3490</v>
      </c>
      <c r="D299" s="25">
        <v>478</v>
      </c>
      <c r="E299" s="6">
        <v>65.599999999999994</v>
      </c>
      <c r="F299" s="26">
        <f t="shared" ref="F299:F320" si="8">SUM(D299*E299)</f>
        <v>31356.799999999996</v>
      </c>
      <c r="G299" s="25">
        <f t="shared" ref="G299:G320" si="9">SUM(E299)</f>
        <v>65.599999999999994</v>
      </c>
      <c r="H299" s="668">
        <f t="shared" si="7"/>
        <v>31356.799999999996</v>
      </c>
    </row>
    <row r="300" spans="1:9" ht="15.75">
      <c r="A300" s="25">
        <v>3</v>
      </c>
      <c r="B300" s="25" t="s">
        <v>3492</v>
      </c>
      <c r="C300" s="25" t="s">
        <v>3490</v>
      </c>
      <c r="D300" s="25">
        <v>494</v>
      </c>
      <c r="E300" s="6">
        <v>26.1</v>
      </c>
      <c r="F300" s="26">
        <f t="shared" si="8"/>
        <v>12893.400000000001</v>
      </c>
      <c r="G300" s="25">
        <f t="shared" si="9"/>
        <v>26.1</v>
      </c>
      <c r="H300" s="668">
        <f t="shared" si="7"/>
        <v>12893.400000000001</v>
      </c>
    </row>
    <row r="301" spans="1:9" ht="15.75">
      <c r="A301" s="158">
        <v>4</v>
      </c>
      <c r="B301" s="25" t="s">
        <v>3493</v>
      </c>
      <c r="C301" s="25" t="s">
        <v>3490</v>
      </c>
      <c r="D301" s="25">
        <v>338</v>
      </c>
      <c r="E301" s="6">
        <v>50.1</v>
      </c>
      <c r="F301" s="26">
        <f t="shared" si="8"/>
        <v>16933.8</v>
      </c>
      <c r="G301" s="25">
        <f t="shared" si="9"/>
        <v>50.1</v>
      </c>
      <c r="H301" s="668">
        <f t="shared" si="7"/>
        <v>16933.8</v>
      </c>
    </row>
    <row r="302" spans="1:9" ht="15.75">
      <c r="A302" s="25">
        <v>5</v>
      </c>
      <c r="B302" s="25" t="s">
        <v>3494</v>
      </c>
      <c r="C302" s="25" t="s">
        <v>3495</v>
      </c>
      <c r="D302" s="25">
        <v>949</v>
      </c>
      <c r="E302" s="6">
        <v>53</v>
      </c>
      <c r="F302" s="26">
        <f t="shared" si="8"/>
        <v>50297</v>
      </c>
      <c r="G302" s="25">
        <f t="shared" si="9"/>
        <v>53</v>
      </c>
      <c r="H302" s="668">
        <f t="shared" si="7"/>
        <v>50297</v>
      </c>
    </row>
    <row r="303" spans="1:9" ht="15.75">
      <c r="A303" s="25">
        <v>6</v>
      </c>
      <c r="B303" s="25" t="s">
        <v>3496</v>
      </c>
      <c r="C303" s="25" t="s">
        <v>3490</v>
      </c>
      <c r="D303" s="25">
        <v>752</v>
      </c>
      <c r="E303" s="6">
        <v>21.1</v>
      </c>
      <c r="F303" s="26">
        <f t="shared" si="8"/>
        <v>15867.2</v>
      </c>
      <c r="G303" s="25">
        <f t="shared" si="9"/>
        <v>21.1</v>
      </c>
      <c r="H303" s="668">
        <f t="shared" si="7"/>
        <v>15867.2</v>
      </c>
    </row>
    <row r="304" spans="1:9" ht="15.75">
      <c r="A304" s="158">
        <v>7</v>
      </c>
      <c r="B304" s="25" t="s">
        <v>3497</v>
      </c>
      <c r="C304" s="25" t="s">
        <v>3490</v>
      </c>
      <c r="D304" s="25">
        <v>870</v>
      </c>
      <c r="E304" s="6">
        <v>25.3</v>
      </c>
      <c r="F304" s="26">
        <f t="shared" si="8"/>
        <v>22011</v>
      </c>
      <c r="G304" s="25">
        <f t="shared" si="9"/>
        <v>25.3</v>
      </c>
      <c r="H304" s="668">
        <f t="shared" si="7"/>
        <v>22011</v>
      </c>
    </row>
    <row r="305" spans="1:8" ht="15.75">
      <c r="A305" s="25">
        <v>8</v>
      </c>
      <c r="B305" s="25" t="s">
        <v>3498</v>
      </c>
      <c r="C305" s="25" t="s">
        <v>3490</v>
      </c>
      <c r="D305" s="25">
        <v>438</v>
      </c>
      <c r="E305" s="6">
        <v>26.5</v>
      </c>
      <c r="F305" s="26">
        <f t="shared" si="8"/>
        <v>11607</v>
      </c>
      <c r="G305" s="25">
        <f t="shared" si="9"/>
        <v>26.5</v>
      </c>
      <c r="H305" s="668">
        <f t="shared" si="7"/>
        <v>11607</v>
      </c>
    </row>
    <row r="306" spans="1:8" ht="15.75">
      <c r="A306" s="25">
        <v>9</v>
      </c>
      <c r="B306" s="25" t="s">
        <v>3499</v>
      </c>
      <c r="C306" s="25" t="s">
        <v>3490</v>
      </c>
      <c r="D306" s="25">
        <v>297</v>
      </c>
      <c r="E306" s="6">
        <v>35.4</v>
      </c>
      <c r="F306" s="26">
        <f t="shared" si="8"/>
        <v>10513.8</v>
      </c>
      <c r="G306" s="25">
        <f t="shared" si="9"/>
        <v>35.4</v>
      </c>
      <c r="H306" s="668">
        <f t="shared" si="7"/>
        <v>10513.8</v>
      </c>
    </row>
    <row r="307" spans="1:8" ht="15.75">
      <c r="A307" s="25">
        <v>10</v>
      </c>
      <c r="B307" s="25" t="s">
        <v>3500</v>
      </c>
      <c r="C307" s="25" t="s">
        <v>3490</v>
      </c>
      <c r="D307" s="25">
        <v>587</v>
      </c>
      <c r="E307" s="6">
        <v>43.3</v>
      </c>
      <c r="F307" s="26">
        <f t="shared" si="8"/>
        <v>25417.1</v>
      </c>
      <c r="G307" s="25">
        <f t="shared" si="9"/>
        <v>43.3</v>
      </c>
      <c r="H307" s="668">
        <f t="shared" si="7"/>
        <v>25417.1</v>
      </c>
    </row>
    <row r="308" spans="1:8" ht="15.75">
      <c r="A308" s="25">
        <v>11</v>
      </c>
      <c r="B308" s="25" t="s">
        <v>3501</v>
      </c>
      <c r="C308" s="25" t="s">
        <v>3490</v>
      </c>
      <c r="D308" s="25">
        <v>268</v>
      </c>
      <c r="E308" s="6">
        <v>18.5</v>
      </c>
      <c r="F308" s="26">
        <f t="shared" si="8"/>
        <v>4958</v>
      </c>
      <c r="G308" s="25">
        <f t="shared" si="9"/>
        <v>18.5</v>
      </c>
      <c r="H308" s="668">
        <f t="shared" si="7"/>
        <v>4958</v>
      </c>
    </row>
    <row r="309" spans="1:8" ht="15.75">
      <c r="A309" s="158">
        <v>12</v>
      </c>
      <c r="B309" s="25" t="s">
        <v>3502</v>
      </c>
      <c r="C309" s="25" t="s">
        <v>3490</v>
      </c>
      <c r="D309" s="25">
        <v>622</v>
      </c>
      <c r="E309" s="6">
        <v>9.4499999999999993</v>
      </c>
      <c r="F309" s="26">
        <f t="shared" si="8"/>
        <v>5877.9</v>
      </c>
      <c r="G309" s="25">
        <f t="shared" si="9"/>
        <v>9.4499999999999993</v>
      </c>
      <c r="H309" s="668">
        <f t="shared" si="7"/>
        <v>5877.9</v>
      </c>
    </row>
    <row r="310" spans="1:8" ht="15.75">
      <c r="A310" s="25">
        <v>13</v>
      </c>
      <c r="B310" s="25" t="s">
        <v>3503</v>
      </c>
      <c r="C310" s="25" t="s">
        <v>3490</v>
      </c>
      <c r="D310" s="25">
        <v>130</v>
      </c>
      <c r="E310" s="6">
        <v>16</v>
      </c>
      <c r="F310" s="26">
        <f t="shared" si="8"/>
        <v>2080</v>
      </c>
      <c r="G310" s="25">
        <f t="shared" si="9"/>
        <v>16</v>
      </c>
      <c r="H310" s="668">
        <f t="shared" si="7"/>
        <v>2080</v>
      </c>
    </row>
    <row r="311" spans="1:8" ht="15.75">
      <c r="A311" s="25">
        <v>14</v>
      </c>
      <c r="B311" s="25" t="s">
        <v>3504</v>
      </c>
      <c r="C311" s="25" t="s">
        <v>13</v>
      </c>
      <c r="D311" s="25">
        <v>570</v>
      </c>
      <c r="E311" s="6">
        <v>83</v>
      </c>
      <c r="F311" s="26">
        <f t="shared" si="8"/>
        <v>47310</v>
      </c>
      <c r="G311" s="25">
        <f t="shared" si="9"/>
        <v>83</v>
      </c>
      <c r="H311" s="668">
        <f t="shared" si="7"/>
        <v>47310</v>
      </c>
    </row>
    <row r="312" spans="1:8" ht="15.75">
      <c r="A312" s="158">
        <v>15</v>
      </c>
      <c r="B312" s="30" t="s">
        <v>3505</v>
      </c>
      <c r="C312" s="25" t="s">
        <v>3490</v>
      </c>
      <c r="D312" s="30">
        <v>2653</v>
      </c>
      <c r="E312" s="15">
        <v>2</v>
      </c>
      <c r="F312" s="26">
        <f t="shared" si="8"/>
        <v>5306</v>
      </c>
      <c r="G312" s="25">
        <f t="shared" si="9"/>
        <v>2</v>
      </c>
      <c r="H312" s="668">
        <f t="shared" si="7"/>
        <v>5306</v>
      </c>
    </row>
    <row r="313" spans="1:8" ht="15.75">
      <c r="A313" s="25">
        <v>16</v>
      </c>
      <c r="B313" s="30" t="s">
        <v>3506</v>
      </c>
      <c r="C313" s="25" t="s">
        <v>3490</v>
      </c>
      <c r="D313" s="30">
        <v>2924</v>
      </c>
      <c r="E313" s="15">
        <v>0.8</v>
      </c>
      <c r="F313" s="26">
        <f t="shared" si="8"/>
        <v>2339.2000000000003</v>
      </c>
      <c r="G313" s="25">
        <f t="shared" si="9"/>
        <v>0.8</v>
      </c>
      <c r="H313" s="668">
        <f t="shared" si="7"/>
        <v>2339.2000000000003</v>
      </c>
    </row>
    <row r="314" spans="1:8" ht="15.75">
      <c r="A314" s="158">
        <v>17</v>
      </c>
      <c r="B314" s="30" t="s">
        <v>3507</v>
      </c>
      <c r="C314" s="25" t="s">
        <v>3490</v>
      </c>
      <c r="D314" s="30">
        <v>230</v>
      </c>
      <c r="E314" s="15">
        <v>86</v>
      </c>
      <c r="F314" s="26">
        <f t="shared" si="8"/>
        <v>19780</v>
      </c>
      <c r="G314" s="25">
        <f t="shared" si="9"/>
        <v>86</v>
      </c>
      <c r="H314" s="668">
        <f t="shared" si="7"/>
        <v>19780</v>
      </c>
    </row>
    <row r="315" spans="1:8" ht="15.75">
      <c r="A315" s="158">
        <v>18</v>
      </c>
      <c r="B315" s="30" t="s">
        <v>3508</v>
      </c>
      <c r="C315" s="25" t="s">
        <v>3490</v>
      </c>
      <c r="D315" s="30">
        <v>229</v>
      </c>
      <c r="E315" s="15">
        <v>14</v>
      </c>
      <c r="F315" s="26">
        <f t="shared" si="8"/>
        <v>3206</v>
      </c>
      <c r="G315" s="25">
        <f t="shared" si="9"/>
        <v>14</v>
      </c>
      <c r="H315" s="668">
        <f t="shared" si="7"/>
        <v>3206</v>
      </c>
    </row>
    <row r="316" spans="1:8" ht="15.75">
      <c r="A316" s="158">
        <v>19</v>
      </c>
      <c r="B316" s="30" t="s">
        <v>3509</v>
      </c>
      <c r="C316" s="25" t="s">
        <v>3490</v>
      </c>
      <c r="D316" s="30">
        <v>3474</v>
      </c>
      <c r="E316" s="15">
        <v>41</v>
      </c>
      <c r="F316" s="26">
        <f t="shared" si="8"/>
        <v>142434</v>
      </c>
      <c r="G316" s="25">
        <f t="shared" si="9"/>
        <v>41</v>
      </c>
      <c r="H316" s="668">
        <f t="shared" si="7"/>
        <v>142434</v>
      </c>
    </row>
    <row r="317" spans="1:8" ht="15.75">
      <c r="A317" s="158">
        <v>20</v>
      </c>
      <c r="B317" s="30" t="s">
        <v>3510</v>
      </c>
      <c r="C317" s="25" t="s">
        <v>3490</v>
      </c>
      <c r="D317" s="30">
        <v>1426</v>
      </c>
      <c r="E317" s="15">
        <v>39</v>
      </c>
      <c r="F317" s="26">
        <f t="shared" si="8"/>
        <v>55614</v>
      </c>
      <c r="G317" s="25">
        <f t="shared" si="9"/>
        <v>39</v>
      </c>
      <c r="H317" s="668">
        <f t="shared" si="7"/>
        <v>55614</v>
      </c>
    </row>
    <row r="318" spans="1:8" ht="15.75">
      <c r="A318" s="25">
        <v>21</v>
      </c>
      <c r="B318" s="29" t="s">
        <v>3511</v>
      </c>
      <c r="C318" s="25" t="s">
        <v>3490</v>
      </c>
      <c r="D318" s="30">
        <v>1433</v>
      </c>
      <c r="E318" s="15">
        <v>14.4</v>
      </c>
      <c r="F318" s="26">
        <f t="shared" si="8"/>
        <v>20635.2</v>
      </c>
      <c r="G318" s="25">
        <f t="shared" si="9"/>
        <v>14.4</v>
      </c>
      <c r="H318" s="668">
        <f t="shared" si="7"/>
        <v>20635.2</v>
      </c>
    </row>
    <row r="319" spans="1:8" ht="15.75">
      <c r="A319" s="158">
        <v>22</v>
      </c>
      <c r="B319" s="29" t="s">
        <v>3512</v>
      </c>
      <c r="C319" s="25" t="s">
        <v>3490</v>
      </c>
      <c r="D319" s="30">
        <v>1322</v>
      </c>
      <c r="E319" s="15">
        <v>10</v>
      </c>
      <c r="F319" s="26">
        <f t="shared" si="8"/>
        <v>13220</v>
      </c>
      <c r="G319" s="25">
        <f t="shared" si="9"/>
        <v>10</v>
      </c>
      <c r="H319" s="668">
        <f t="shared" si="7"/>
        <v>13220</v>
      </c>
    </row>
    <row r="320" spans="1:8" ht="15.75">
      <c r="A320" s="158">
        <v>23</v>
      </c>
      <c r="B320" s="29" t="s">
        <v>3513</v>
      </c>
      <c r="C320" s="25" t="s">
        <v>3490</v>
      </c>
      <c r="D320" s="30">
        <v>176</v>
      </c>
      <c r="E320" s="15">
        <v>95</v>
      </c>
      <c r="F320" s="26">
        <f t="shared" si="8"/>
        <v>16720</v>
      </c>
      <c r="G320" s="25">
        <f t="shared" si="9"/>
        <v>95</v>
      </c>
      <c r="H320" s="668">
        <f t="shared" si="7"/>
        <v>16720</v>
      </c>
    </row>
    <row r="321" spans="1:8" ht="15.75">
      <c r="A321" s="1097" t="s">
        <v>914</v>
      </c>
      <c r="B321" s="1099"/>
      <c r="C321" s="617"/>
      <c r="D321" s="6"/>
      <c r="E321" s="6">
        <f>SUM(E298:E320)</f>
        <v>815.94999999999993</v>
      </c>
      <c r="F321" s="26">
        <f>SUM(F298:F320)</f>
        <v>657577.39999999991</v>
      </c>
      <c r="G321" s="6">
        <f>SUM(G298:G320)</f>
        <v>815.94999999999993</v>
      </c>
      <c r="H321" s="668">
        <f>SUM(H298:H320)</f>
        <v>657577.39999999991</v>
      </c>
    </row>
    <row r="322" spans="1:8" ht="16.5">
      <c r="A322" s="1121" t="s">
        <v>1412</v>
      </c>
      <c r="B322" s="1121"/>
      <c r="C322" s="1121"/>
      <c r="D322" s="1121"/>
      <c r="E322" s="1121"/>
      <c r="F322" s="1121"/>
      <c r="G322" s="1121"/>
      <c r="H322" s="1121"/>
    </row>
    <row r="323" spans="1:8" ht="16.5">
      <c r="A323" s="1121" t="s">
        <v>3514</v>
      </c>
      <c r="B323" s="1121" t="s">
        <v>3488</v>
      </c>
      <c r="C323" s="1121"/>
      <c r="D323" s="1121"/>
      <c r="E323" s="1121"/>
      <c r="F323" s="1121"/>
      <c r="G323" s="1121"/>
      <c r="H323" s="1121"/>
    </row>
    <row r="324" spans="1:8">
      <c r="A324" s="1100" t="s">
        <v>1</v>
      </c>
      <c r="B324" s="1100" t="s">
        <v>2</v>
      </c>
      <c r="C324" s="1102" t="s">
        <v>5</v>
      </c>
      <c r="D324" s="1124" t="s">
        <v>674</v>
      </c>
      <c r="E324" s="1126" t="s">
        <v>7</v>
      </c>
      <c r="F324" s="1127"/>
      <c r="G324" s="1133" t="s">
        <v>8</v>
      </c>
      <c r="H324" s="1133"/>
    </row>
    <row r="325" spans="1:8" ht="21">
      <c r="A325" s="1101"/>
      <c r="B325" s="1101"/>
      <c r="C325" s="1103"/>
      <c r="D325" s="1125"/>
      <c r="E325" s="623" t="s">
        <v>9</v>
      </c>
      <c r="F325" s="155" t="s">
        <v>10</v>
      </c>
      <c r="G325" s="156" t="s">
        <v>675</v>
      </c>
      <c r="H325" s="157" t="s">
        <v>676</v>
      </c>
    </row>
    <row r="326" spans="1:8" ht="15.75">
      <c r="A326" s="25">
        <v>1</v>
      </c>
      <c r="B326" s="25" t="s">
        <v>3515</v>
      </c>
      <c r="C326" s="25" t="s">
        <v>13</v>
      </c>
      <c r="D326" s="6">
        <v>685</v>
      </c>
      <c r="E326" s="25">
        <v>18</v>
      </c>
      <c r="F326" s="669">
        <v>12330</v>
      </c>
      <c r="G326" s="25">
        <v>18</v>
      </c>
      <c r="H326" s="669">
        <v>12330</v>
      </c>
    </row>
    <row r="327" spans="1:8" ht="15.75">
      <c r="A327" s="158">
        <v>2</v>
      </c>
      <c r="B327" s="25" t="s">
        <v>3516</v>
      </c>
      <c r="C327" s="25" t="s">
        <v>13</v>
      </c>
      <c r="D327" s="25">
        <v>320</v>
      </c>
      <c r="E327" s="6">
        <v>40</v>
      </c>
      <c r="F327" s="669">
        <v>12800</v>
      </c>
      <c r="G327" s="6">
        <v>40</v>
      </c>
      <c r="H327" s="669">
        <v>12800</v>
      </c>
    </row>
    <row r="328" spans="1:8" ht="15.75">
      <c r="A328" s="25">
        <v>3</v>
      </c>
      <c r="B328" s="25" t="s">
        <v>3517</v>
      </c>
      <c r="C328" s="25" t="s">
        <v>13</v>
      </c>
      <c r="D328" s="25">
        <v>370</v>
      </c>
      <c r="E328" s="6">
        <v>20</v>
      </c>
      <c r="F328" s="669">
        <v>7400</v>
      </c>
      <c r="G328" s="6">
        <v>20</v>
      </c>
      <c r="H328" s="669">
        <v>7400</v>
      </c>
    </row>
    <row r="329" spans="1:8" ht="15.75">
      <c r="A329" s="158">
        <v>4</v>
      </c>
      <c r="B329" s="25" t="s">
        <v>3518</v>
      </c>
      <c r="C329" s="25" t="s">
        <v>13</v>
      </c>
      <c r="D329" s="25">
        <v>580</v>
      </c>
      <c r="E329" s="6">
        <v>1</v>
      </c>
      <c r="F329" s="669">
        <v>580</v>
      </c>
      <c r="G329" s="6">
        <v>1</v>
      </c>
      <c r="H329" s="669">
        <v>580</v>
      </c>
    </row>
    <row r="330" spans="1:8" ht="15.75">
      <c r="A330" s="25">
        <v>5</v>
      </c>
      <c r="B330" s="25" t="s">
        <v>3519</v>
      </c>
      <c r="C330" s="25" t="s">
        <v>13</v>
      </c>
      <c r="D330" s="25">
        <v>450</v>
      </c>
      <c r="E330" s="6">
        <v>23</v>
      </c>
      <c r="F330" s="669">
        <v>10350</v>
      </c>
      <c r="G330" s="6">
        <v>23</v>
      </c>
      <c r="H330" s="669">
        <v>10350</v>
      </c>
    </row>
    <row r="331" spans="1:8" ht="15.75">
      <c r="A331" s="25">
        <v>6</v>
      </c>
      <c r="B331" s="25" t="s">
        <v>3520</v>
      </c>
      <c r="C331" s="25" t="s">
        <v>13</v>
      </c>
      <c r="D331" s="25">
        <v>380</v>
      </c>
      <c r="E331" s="6">
        <v>30</v>
      </c>
      <c r="F331" s="669">
        <v>11400</v>
      </c>
      <c r="G331" s="6">
        <v>30</v>
      </c>
      <c r="H331" s="669">
        <v>11400</v>
      </c>
    </row>
    <row r="332" spans="1:8" ht="15.75">
      <c r="A332" s="158">
        <v>7</v>
      </c>
      <c r="B332" s="25" t="s">
        <v>3521</v>
      </c>
      <c r="C332" s="25" t="s">
        <v>3495</v>
      </c>
      <c r="D332" s="25">
        <v>180</v>
      </c>
      <c r="E332" s="6">
        <v>26</v>
      </c>
      <c r="F332" s="669">
        <v>4680</v>
      </c>
      <c r="G332" s="6">
        <v>26</v>
      </c>
      <c r="H332" s="669">
        <v>4680</v>
      </c>
    </row>
    <row r="333" spans="1:8" ht="15.75">
      <c r="A333" s="25">
        <v>8</v>
      </c>
      <c r="B333" s="25" t="s">
        <v>3522</v>
      </c>
      <c r="C333" s="25" t="s">
        <v>13</v>
      </c>
      <c r="D333" s="25">
        <v>70</v>
      </c>
      <c r="E333" s="6">
        <v>40</v>
      </c>
      <c r="F333" s="669">
        <v>2800</v>
      </c>
      <c r="G333" s="6">
        <v>40</v>
      </c>
      <c r="H333" s="669">
        <v>2800</v>
      </c>
    </row>
    <row r="334" spans="1:8" ht="15.75">
      <c r="A334" s="25">
        <v>9</v>
      </c>
      <c r="B334" s="25" t="s">
        <v>3523</v>
      </c>
      <c r="C334" s="25" t="s">
        <v>13</v>
      </c>
      <c r="D334" s="25">
        <v>200</v>
      </c>
      <c r="E334" s="6">
        <v>46</v>
      </c>
      <c r="F334" s="669">
        <v>9200</v>
      </c>
      <c r="G334" s="6">
        <v>46</v>
      </c>
      <c r="H334" s="669">
        <v>9200</v>
      </c>
    </row>
    <row r="335" spans="1:8" ht="15.75">
      <c r="A335" s="158">
        <v>10</v>
      </c>
      <c r="B335" s="25" t="s">
        <v>3524</v>
      </c>
      <c r="C335" s="25" t="s">
        <v>13</v>
      </c>
      <c r="D335" s="25">
        <v>1200</v>
      </c>
      <c r="E335" s="6">
        <v>2</v>
      </c>
      <c r="F335" s="669">
        <v>2400</v>
      </c>
      <c r="G335" s="6">
        <v>2</v>
      </c>
      <c r="H335" s="669">
        <v>2400</v>
      </c>
    </row>
    <row r="336" spans="1:8" ht="15.75">
      <c r="A336" s="25">
        <v>11</v>
      </c>
      <c r="B336" s="25" t="s">
        <v>3525</v>
      </c>
      <c r="C336" s="25" t="s">
        <v>13</v>
      </c>
      <c r="D336" s="25">
        <v>180</v>
      </c>
      <c r="E336" s="6">
        <v>24</v>
      </c>
      <c r="F336" s="669">
        <v>4320</v>
      </c>
      <c r="G336" s="6">
        <v>24</v>
      </c>
      <c r="H336" s="669">
        <v>4320</v>
      </c>
    </row>
    <row r="337" spans="1:9" ht="15.75">
      <c r="A337" s="25">
        <v>12</v>
      </c>
      <c r="B337" s="25" t="s">
        <v>3526</v>
      </c>
      <c r="C337" s="25" t="s">
        <v>13</v>
      </c>
      <c r="D337" s="25">
        <v>130</v>
      </c>
      <c r="E337" s="6">
        <v>46</v>
      </c>
      <c r="F337" s="669">
        <v>5980</v>
      </c>
      <c r="G337" s="6">
        <v>46</v>
      </c>
      <c r="H337" s="669">
        <v>5980</v>
      </c>
    </row>
    <row r="338" spans="1:9" ht="15.75">
      <c r="A338" s="158">
        <v>13</v>
      </c>
      <c r="B338" s="25" t="s">
        <v>3527</v>
      </c>
      <c r="C338" s="25" t="s">
        <v>13</v>
      </c>
      <c r="D338" s="25">
        <v>180</v>
      </c>
      <c r="E338" s="6">
        <v>27</v>
      </c>
      <c r="F338" s="669">
        <v>4860</v>
      </c>
      <c r="G338" s="6">
        <v>27</v>
      </c>
      <c r="H338" s="669">
        <v>4860</v>
      </c>
    </row>
    <row r="339" spans="1:9" ht="15.75">
      <c r="A339" s="25">
        <v>14</v>
      </c>
      <c r="B339" s="25" t="s">
        <v>3528</v>
      </c>
      <c r="C339" s="25" t="s">
        <v>13</v>
      </c>
      <c r="D339" s="25">
        <v>1000</v>
      </c>
      <c r="E339" s="6">
        <v>11</v>
      </c>
      <c r="F339" s="669">
        <v>11000</v>
      </c>
      <c r="G339" s="6">
        <v>11</v>
      </c>
      <c r="H339" s="669">
        <v>11000</v>
      </c>
    </row>
    <row r="340" spans="1:9" ht="15.75">
      <c r="A340" s="158">
        <v>15</v>
      </c>
      <c r="B340" s="30" t="s">
        <v>3529</v>
      </c>
      <c r="C340" s="25" t="s">
        <v>13</v>
      </c>
      <c r="D340" s="30">
        <v>100</v>
      </c>
      <c r="E340" s="15">
        <v>132</v>
      </c>
      <c r="F340" s="669">
        <v>13200</v>
      </c>
      <c r="G340" s="15">
        <v>132</v>
      </c>
      <c r="H340" s="669">
        <v>13200</v>
      </c>
    </row>
    <row r="341" spans="1:9" ht="15.75">
      <c r="A341" s="25">
        <v>16</v>
      </c>
      <c r="B341" s="30" t="s">
        <v>3530</v>
      </c>
      <c r="C341" s="25" t="s">
        <v>13</v>
      </c>
      <c r="D341" s="30">
        <v>150</v>
      </c>
      <c r="E341" s="15">
        <v>115</v>
      </c>
      <c r="F341" s="669">
        <v>17250</v>
      </c>
      <c r="G341" s="15">
        <v>115</v>
      </c>
      <c r="H341" s="669">
        <v>17250</v>
      </c>
    </row>
    <row r="342" spans="1:9" ht="15.75">
      <c r="A342" s="25">
        <v>17</v>
      </c>
      <c r="B342" s="29" t="s">
        <v>3531</v>
      </c>
      <c r="C342" s="25" t="s">
        <v>13</v>
      </c>
      <c r="D342" s="30">
        <v>750</v>
      </c>
      <c r="E342" s="15">
        <v>3</v>
      </c>
      <c r="F342" s="669">
        <v>2250</v>
      </c>
      <c r="G342" s="15">
        <v>3</v>
      </c>
      <c r="H342" s="669">
        <v>2250</v>
      </c>
    </row>
    <row r="343" spans="1:9" ht="15.75">
      <c r="A343" s="158">
        <v>18</v>
      </c>
      <c r="B343" s="29" t="s">
        <v>3532</v>
      </c>
      <c r="C343" s="25" t="s">
        <v>13</v>
      </c>
      <c r="D343" s="30">
        <v>250</v>
      </c>
      <c r="E343" s="15">
        <v>9</v>
      </c>
      <c r="F343" s="669">
        <v>2250</v>
      </c>
      <c r="G343" s="15">
        <v>9</v>
      </c>
      <c r="H343" s="669">
        <v>2250</v>
      </c>
    </row>
    <row r="344" spans="1:9" ht="15.75">
      <c r="A344" s="1097" t="s">
        <v>914</v>
      </c>
      <c r="B344" s="1099"/>
      <c r="C344" s="617"/>
      <c r="D344" s="6"/>
      <c r="E344" s="6">
        <v>613</v>
      </c>
      <c r="F344" s="669">
        <v>135050</v>
      </c>
      <c r="G344" s="6">
        <v>613</v>
      </c>
      <c r="H344" s="669">
        <v>135050</v>
      </c>
    </row>
    <row r="346" spans="1:9" ht="80.25" customHeight="1"/>
    <row r="347" spans="1:9" ht="15.75">
      <c r="A347" s="671" t="s">
        <v>3533</v>
      </c>
      <c r="B347" s="671"/>
      <c r="C347" s="671"/>
      <c r="D347" s="671"/>
      <c r="E347" s="671"/>
      <c r="F347" s="671"/>
      <c r="G347" s="671"/>
      <c r="H347" s="671"/>
      <c r="I347" s="671"/>
    </row>
    <row r="348" spans="1:9">
      <c r="A348" s="1137" t="s">
        <v>3534</v>
      </c>
      <c r="B348" s="1130" t="s">
        <v>3535</v>
      </c>
      <c r="C348" s="1145" t="s">
        <v>3536</v>
      </c>
      <c r="D348" s="1146"/>
      <c r="E348" s="1147"/>
      <c r="F348" s="1134" t="s">
        <v>3537</v>
      </c>
      <c r="G348" s="1135"/>
      <c r="H348" s="1135"/>
      <c r="I348" s="1136"/>
    </row>
    <row r="349" spans="1:9">
      <c r="A349" s="1144"/>
      <c r="B349" s="1131"/>
      <c r="C349" s="1137" t="s">
        <v>1047</v>
      </c>
      <c r="D349" s="1134" t="s">
        <v>3538</v>
      </c>
      <c r="E349" s="1136"/>
      <c r="F349" s="1139" t="s">
        <v>1047</v>
      </c>
      <c r="G349" s="1141" t="s">
        <v>3538</v>
      </c>
      <c r="H349" s="1142"/>
      <c r="I349" s="1143"/>
    </row>
    <row r="350" spans="1:9" ht="63.75">
      <c r="A350" s="1138"/>
      <c r="B350" s="1132"/>
      <c r="C350" s="1138"/>
      <c r="D350" s="157" t="s">
        <v>3539</v>
      </c>
      <c r="E350" s="157" t="s">
        <v>3540</v>
      </c>
      <c r="F350" s="1140"/>
      <c r="G350" s="644" t="s">
        <v>3539</v>
      </c>
      <c r="H350" s="644" t="s">
        <v>3540</v>
      </c>
      <c r="I350" s="644" t="s">
        <v>3541</v>
      </c>
    </row>
    <row r="351" spans="1:9" ht="85.5">
      <c r="A351" s="188" t="s">
        <v>3542</v>
      </c>
      <c r="B351" s="672" t="s">
        <v>3543</v>
      </c>
      <c r="C351" s="673">
        <v>8668</v>
      </c>
      <c r="D351" s="188">
        <v>8668</v>
      </c>
      <c r="E351" s="157"/>
      <c r="F351" s="462"/>
      <c r="G351" s="644"/>
      <c r="H351" s="644"/>
      <c r="I351" s="644"/>
    </row>
    <row r="352" spans="1:9" ht="15.75">
      <c r="A352" s="188"/>
      <c r="B352" s="674"/>
      <c r="C352" s="673">
        <v>8668</v>
      </c>
      <c r="D352" s="188">
        <v>8668</v>
      </c>
      <c r="E352" s="157"/>
      <c r="F352" s="462"/>
      <c r="G352" s="644"/>
      <c r="H352" s="644"/>
      <c r="I352" s="644"/>
    </row>
    <row r="353" spans="1:10" ht="15.75">
      <c r="A353" s="288"/>
      <c r="B353" s="675" t="s">
        <v>3544</v>
      </c>
      <c r="C353" s="675"/>
      <c r="D353" s="671"/>
      <c r="E353" s="671"/>
      <c r="F353" s="671"/>
      <c r="G353" s="671"/>
      <c r="H353" s="671"/>
      <c r="I353" s="671"/>
      <c r="J353" s="671"/>
    </row>
    <row r="354" spans="1:10">
      <c r="A354" s="1130" t="s">
        <v>3545</v>
      </c>
      <c r="B354" s="1130" t="s">
        <v>3535</v>
      </c>
      <c r="C354" s="1145" t="s">
        <v>3536</v>
      </c>
      <c r="D354" s="1146"/>
      <c r="E354" s="1147"/>
      <c r="F354" s="1134" t="s">
        <v>3537</v>
      </c>
      <c r="G354" s="1135"/>
      <c r="H354" s="1135"/>
      <c r="I354" s="1136"/>
    </row>
    <row r="355" spans="1:10" ht="15" customHeight="1">
      <c r="A355" s="1131"/>
      <c r="B355" s="1131"/>
      <c r="C355" s="1130" t="s">
        <v>1047</v>
      </c>
      <c r="D355" s="1134" t="s">
        <v>3538</v>
      </c>
      <c r="E355" s="1136"/>
      <c r="F355" s="1102" t="s">
        <v>1047</v>
      </c>
      <c r="G355" s="1145" t="s">
        <v>3546</v>
      </c>
      <c r="H355" s="1146"/>
      <c r="I355" s="1147"/>
    </row>
    <row r="356" spans="1:10" ht="15" customHeight="1">
      <c r="A356" s="1132"/>
      <c r="B356" s="1132"/>
      <c r="C356" s="1132"/>
      <c r="D356" s="152" t="s">
        <v>3547</v>
      </c>
      <c r="E356" s="152" t="s">
        <v>3548</v>
      </c>
      <c r="F356" s="1103"/>
      <c r="G356" s="644" t="s">
        <v>3547</v>
      </c>
      <c r="H356" s="644" t="s">
        <v>3549</v>
      </c>
      <c r="I356" s="644" t="s">
        <v>3541</v>
      </c>
    </row>
    <row r="357" spans="1:10" ht="85.5">
      <c r="A357" s="673" t="s">
        <v>3550</v>
      </c>
      <c r="B357" s="676" t="s">
        <v>3551</v>
      </c>
      <c r="C357" s="677">
        <v>286090</v>
      </c>
      <c r="D357" s="677">
        <v>286090</v>
      </c>
      <c r="E357" s="152"/>
      <c r="F357" s="622"/>
      <c r="G357" s="644"/>
      <c r="H357" s="644"/>
      <c r="I357" s="644"/>
    </row>
    <row r="358" spans="1:10" ht="71.25">
      <c r="A358" s="673" t="s">
        <v>3552</v>
      </c>
      <c r="B358" s="676" t="s">
        <v>3553</v>
      </c>
      <c r="C358" s="677">
        <v>920542</v>
      </c>
      <c r="D358" s="677">
        <v>920542</v>
      </c>
      <c r="E358" s="152"/>
      <c r="F358" s="622"/>
      <c r="G358" s="644"/>
      <c r="H358" s="644"/>
      <c r="I358" s="644"/>
    </row>
    <row r="359" spans="1:10" ht="42.75">
      <c r="A359" s="673" t="s">
        <v>3554</v>
      </c>
      <c r="B359" s="676" t="s">
        <v>3555</v>
      </c>
      <c r="C359" s="677">
        <v>53926</v>
      </c>
      <c r="D359" s="677">
        <v>53926</v>
      </c>
      <c r="E359" s="152"/>
      <c r="F359" s="622"/>
      <c r="G359" s="644"/>
      <c r="H359" s="644"/>
      <c r="I359" s="644"/>
    </row>
    <row r="360" spans="1:10" ht="57">
      <c r="A360" s="188" t="s">
        <v>3556</v>
      </c>
      <c r="B360" s="678" t="s">
        <v>3557</v>
      </c>
      <c r="C360" s="677">
        <v>5194</v>
      </c>
      <c r="D360" s="677">
        <v>5194</v>
      </c>
      <c r="E360" s="152"/>
      <c r="F360" s="622"/>
      <c r="G360" s="644"/>
      <c r="H360" s="644"/>
      <c r="I360" s="644"/>
    </row>
    <row r="361" spans="1:10" ht="42.75">
      <c r="A361" s="188" t="s">
        <v>3558</v>
      </c>
      <c r="B361" s="678" t="s">
        <v>3559</v>
      </c>
      <c r="C361" s="677">
        <v>10000</v>
      </c>
      <c r="D361" s="677">
        <v>10000</v>
      </c>
      <c r="E361" s="152"/>
      <c r="F361" s="622"/>
      <c r="G361" s="644"/>
      <c r="H361" s="644"/>
      <c r="I361" s="644"/>
    </row>
    <row r="362" spans="1:10" ht="42.75">
      <c r="A362" s="188" t="s">
        <v>3560</v>
      </c>
      <c r="B362" s="678" t="s">
        <v>3561</v>
      </c>
      <c r="C362" s="677">
        <v>111273</v>
      </c>
      <c r="D362" s="677">
        <v>111273</v>
      </c>
      <c r="E362" s="152"/>
      <c r="F362" s="622"/>
      <c r="G362" s="644"/>
      <c r="H362" s="644"/>
      <c r="I362" s="644"/>
    </row>
    <row r="363" spans="1:10" ht="28.5">
      <c r="A363" s="188" t="s">
        <v>3562</v>
      </c>
      <c r="B363" s="674"/>
      <c r="C363" s="677">
        <v>69700</v>
      </c>
      <c r="D363" s="677">
        <v>69700</v>
      </c>
      <c r="E363" s="152"/>
      <c r="F363" s="622"/>
      <c r="G363" s="644"/>
      <c r="H363" s="644"/>
      <c r="I363" s="644"/>
    </row>
    <row r="364" spans="1:10" ht="15.75">
      <c r="A364" s="679" t="s">
        <v>1047</v>
      </c>
      <c r="B364" s="679"/>
      <c r="C364" s="680">
        <v>1456725</v>
      </c>
      <c r="D364" s="680">
        <v>1456725</v>
      </c>
      <c r="E364" s="679"/>
      <c r="F364" s="679"/>
      <c r="G364" s="679"/>
      <c r="H364" s="679"/>
      <c r="I364" s="679"/>
    </row>
    <row r="366" spans="1:10">
      <c r="A366" s="1043" t="s">
        <v>3481</v>
      </c>
      <c r="B366" s="1043"/>
      <c r="C366" s="1043"/>
      <c r="D366" s="1043"/>
      <c r="E366" s="1043"/>
    </row>
    <row r="367" spans="1:10">
      <c r="A367" s="1043" t="s">
        <v>3482</v>
      </c>
      <c r="B367" s="1043"/>
      <c r="C367" s="1043"/>
    </row>
    <row r="368" spans="1:10">
      <c r="A368" s="1044" t="s">
        <v>3483</v>
      </c>
      <c r="B368" s="1044"/>
    </row>
    <row r="369" spans="1:9">
      <c r="A369" s="1044" t="s">
        <v>3486</v>
      </c>
      <c r="B369" s="1044"/>
    </row>
    <row r="370" spans="1:9">
      <c r="A370" s="670" t="s">
        <v>3484</v>
      </c>
      <c r="B370" s="670"/>
      <c r="C370" s="670"/>
      <c r="D370" s="670"/>
      <c r="E370" s="670"/>
      <c r="F370" s="670"/>
    </row>
    <row r="371" spans="1:9">
      <c r="A371" s="670"/>
      <c r="B371" s="670"/>
      <c r="C371" s="670"/>
      <c r="D371" s="670"/>
      <c r="E371" s="670"/>
      <c r="F371" s="670"/>
    </row>
    <row r="372" spans="1:9" s="8" customFormat="1" ht="15.75">
      <c r="A372" s="695" t="s">
        <v>3574</v>
      </c>
      <c r="B372" s="695"/>
      <c r="C372" s="695"/>
      <c r="D372" s="695"/>
      <c r="E372" s="695"/>
      <c r="F372" s="695"/>
      <c r="G372" s="695"/>
      <c r="H372" s="695"/>
      <c r="I372" s="696"/>
    </row>
    <row r="373" spans="1:9" s="911" customFormat="1" ht="15.75">
      <c r="A373" s="767" t="s">
        <v>3570</v>
      </c>
      <c r="B373" s="767"/>
      <c r="C373" s="767"/>
      <c r="D373" s="767"/>
      <c r="E373" s="767"/>
      <c r="F373" s="767"/>
      <c r="G373" s="767"/>
      <c r="H373" s="767"/>
      <c r="I373" s="768"/>
    </row>
    <row r="374" spans="1:9" s="911" customFormat="1" ht="15.75">
      <c r="A374" s="1122" t="s">
        <v>3778</v>
      </c>
      <c r="B374" s="1122"/>
      <c r="C374" s="767"/>
      <c r="D374" s="767"/>
      <c r="E374" s="767"/>
      <c r="F374" s="767"/>
      <c r="G374" s="767"/>
      <c r="H374" s="767"/>
      <c r="I374" s="768"/>
    </row>
    <row r="375" spans="1:9" s="1123" customFormat="1" ht="15.75" customHeight="1">
      <c r="A375" s="1123" t="s">
        <v>3779</v>
      </c>
    </row>
    <row r="376" spans="1:9">
      <c r="A376" s="667"/>
    </row>
  </sheetData>
  <mergeCells count="43">
    <mergeCell ref="F354:I354"/>
    <mergeCell ref="C355:C356"/>
    <mergeCell ref="D355:E355"/>
    <mergeCell ref="F355:F356"/>
    <mergeCell ref="G355:I355"/>
    <mergeCell ref="A366:E366"/>
    <mergeCell ref="A367:C367"/>
    <mergeCell ref="A348:A350"/>
    <mergeCell ref="B348:B350"/>
    <mergeCell ref="C348:E348"/>
    <mergeCell ref="B354:B356"/>
    <mergeCell ref="C354:E354"/>
    <mergeCell ref="A296:A297"/>
    <mergeCell ref="B296:B297"/>
    <mergeCell ref="F348:I348"/>
    <mergeCell ref="C349:C350"/>
    <mergeCell ref="D349:E349"/>
    <mergeCell ref="F349:F350"/>
    <mergeCell ref="G349:I349"/>
    <mergeCell ref="A322:H322"/>
    <mergeCell ref="A323:H323"/>
    <mergeCell ref="A324:A325"/>
    <mergeCell ref="B324:B325"/>
    <mergeCell ref="C324:C325"/>
    <mergeCell ref="D324:D325"/>
    <mergeCell ref="E324:F324"/>
    <mergeCell ref="G324:H324"/>
    <mergeCell ref="F1:I1"/>
    <mergeCell ref="A294:H294"/>
    <mergeCell ref="A295:H295"/>
    <mergeCell ref="A374:B374"/>
    <mergeCell ref="A375:XFD375"/>
    <mergeCell ref="C296:C297"/>
    <mergeCell ref="D296:D297"/>
    <mergeCell ref="E296:F296"/>
    <mergeCell ref="A293:B293"/>
    <mergeCell ref="B2:G2"/>
    <mergeCell ref="A344:B344"/>
    <mergeCell ref="A368:B368"/>
    <mergeCell ref="A369:B369"/>
    <mergeCell ref="A354:A356"/>
    <mergeCell ref="G296:H296"/>
    <mergeCell ref="A321:B321"/>
  </mergeCells>
  <pageMargins left="0" right="0" top="0" bottom="0" header="0.3" footer="0"/>
  <pageSetup paperSize="9" scale="8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33"/>
  <sheetViews>
    <sheetView workbookViewId="0">
      <selection activeCell="A75" sqref="A75:H75"/>
    </sheetView>
  </sheetViews>
  <sheetFormatPr defaultRowHeight="15.75"/>
  <cols>
    <col min="1" max="1" width="5.28515625" style="8" customWidth="1"/>
    <col min="2" max="2" width="30.28515625" style="8" customWidth="1"/>
    <col min="3" max="4" width="9.140625" style="8"/>
    <col min="5" max="5" width="10.7109375" style="8" customWidth="1"/>
    <col min="6" max="6" width="10" style="8" customWidth="1"/>
    <col min="7" max="7" width="12.28515625" style="8" customWidth="1"/>
    <col min="8" max="8" width="10" style="8" customWidth="1"/>
    <col min="9" max="9" width="13.85546875" style="8" customWidth="1"/>
    <col min="10" max="18" width="9.140625" style="8"/>
    <col min="19" max="19" width="27.140625" style="8" bestFit="1" customWidth="1"/>
    <col min="20" max="16384" width="9.140625" style="8"/>
  </cols>
  <sheetData>
    <row r="1" spans="1:24" ht="57.75" customHeight="1">
      <c r="E1" s="1153" t="s">
        <v>3792</v>
      </c>
      <c r="F1" s="1153"/>
      <c r="G1" s="1153"/>
      <c r="H1" s="1153"/>
      <c r="I1" s="1153"/>
    </row>
    <row r="2" spans="1:24" s="301" customFormat="1" ht="24.75" customHeight="1">
      <c r="A2" s="299"/>
      <c r="B2" s="1129" t="s">
        <v>1937</v>
      </c>
      <c r="C2" s="1129"/>
      <c r="D2" s="1129"/>
      <c r="E2" s="1129"/>
      <c r="F2" s="1129"/>
      <c r="G2" s="1129"/>
      <c r="H2" s="300"/>
      <c r="I2" s="300"/>
    </row>
    <row r="3" spans="1:24" s="301" customFormat="1" ht="33" customHeight="1">
      <c r="A3" s="1154" t="s">
        <v>1</v>
      </c>
      <c r="B3" s="1154" t="s">
        <v>1903</v>
      </c>
      <c r="C3" s="1156" t="s">
        <v>3</v>
      </c>
      <c r="D3" s="1154" t="s">
        <v>5</v>
      </c>
      <c r="E3" s="1154" t="s">
        <v>1904</v>
      </c>
      <c r="F3" s="1158" t="s">
        <v>1905</v>
      </c>
      <c r="G3" s="1159"/>
      <c r="H3" s="1148" t="s">
        <v>8</v>
      </c>
      <c r="I3" s="1149"/>
    </row>
    <row r="4" spans="1:24" s="301" customFormat="1" ht="33" customHeight="1">
      <c r="A4" s="1155"/>
      <c r="B4" s="1155"/>
      <c r="C4" s="1157"/>
      <c r="D4" s="1155"/>
      <c r="E4" s="1155"/>
      <c r="F4" s="302" t="s">
        <v>1906</v>
      </c>
      <c r="G4" s="302" t="s">
        <v>1907</v>
      </c>
      <c r="H4" s="303" t="s">
        <v>675</v>
      </c>
      <c r="I4" s="304" t="s">
        <v>676</v>
      </c>
    </row>
    <row r="5" spans="1:24" s="301" customFormat="1" ht="33" customHeight="1">
      <c r="A5" s="305" t="s">
        <v>1626</v>
      </c>
      <c r="B5" s="306" t="s">
        <v>90</v>
      </c>
      <c r="C5" s="307">
        <v>2020</v>
      </c>
      <c r="D5" s="307" t="s">
        <v>13</v>
      </c>
      <c r="E5" s="308">
        <v>6164.4</v>
      </c>
      <c r="F5" s="307">
        <v>70</v>
      </c>
      <c r="G5" s="308">
        <f t="shared" ref="G5:G47" si="0">E5*F5</f>
        <v>431508</v>
      </c>
      <c r="H5" s="307">
        <v>70</v>
      </c>
      <c r="I5" s="307">
        <v>431508</v>
      </c>
    </row>
    <row r="6" spans="1:24" s="301" customFormat="1" ht="37.5" customHeight="1">
      <c r="A6" s="305" t="s">
        <v>1628</v>
      </c>
      <c r="B6" s="306" t="s">
        <v>690</v>
      </c>
      <c r="C6" s="307">
        <v>2020</v>
      </c>
      <c r="D6" s="307" t="s">
        <v>13</v>
      </c>
      <c r="E6" s="308">
        <v>3720</v>
      </c>
      <c r="F6" s="307">
        <v>290</v>
      </c>
      <c r="G6" s="308">
        <f t="shared" si="0"/>
        <v>1078800</v>
      </c>
      <c r="H6" s="307">
        <v>290</v>
      </c>
      <c r="I6" s="307">
        <v>1078800</v>
      </c>
    </row>
    <row r="7" spans="1:24" s="301" customFormat="1" ht="50.25" customHeight="1">
      <c r="A7" s="305" t="s">
        <v>1630</v>
      </c>
      <c r="B7" s="306" t="s">
        <v>1908</v>
      </c>
      <c r="C7" s="307">
        <v>2020</v>
      </c>
      <c r="D7" s="307" t="s">
        <v>13</v>
      </c>
      <c r="E7" s="308">
        <v>2741.6</v>
      </c>
      <c r="F7" s="307">
        <v>550</v>
      </c>
      <c r="G7" s="308">
        <f t="shared" si="0"/>
        <v>1507880</v>
      </c>
      <c r="H7" s="307">
        <v>550</v>
      </c>
      <c r="I7" s="307">
        <v>1507880</v>
      </c>
      <c r="S7" s="309"/>
      <c r="T7" s="309"/>
      <c r="U7" s="309"/>
      <c r="V7" s="309"/>
      <c r="W7" s="309"/>
      <c r="X7" s="309"/>
    </row>
    <row r="8" spans="1:24" s="301" customFormat="1" ht="33" customHeight="1">
      <c r="A8" s="14">
        <v>4</v>
      </c>
      <c r="B8" s="306" t="s">
        <v>1909</v>
      </c>
      <c r="C8" s="307">
        <v>2020</v>
      </c>
      <c r="D8" s="307"/>
      <c r="E8" s="308">
        <v>28000</v>
      </c>
      <c r="F8" s="307">
        <v>2</v>
      </c>
      <c r="G8" s="308">
        <f t="shared" si="0"/>
        <v>56000</v>
      </c>
      <c r="H8" s="307">
        <v>2</v>
      </c>
      <c r="I8" s="307">
        <v>56000</v>
      </c>
      <c r="S8" s="309"/>
    </row>
    <row r="9" spans="1:24" s="301" customFormat="1" ht="48.75" customHeight="1">
      <c r="A9" s="14">
        <v>5</v>
      </c>
      <c r="B9" s="306" t="s">
        <v>1910</v>
      </c>
      <c r="C9" s="307">
        <v>2020</v>
      </c>
      <c r="D9" s="307" t="s">
        <v>13</v>
      </c>
      <c r="E9" s="308">
        <v>8000</v>
      </c>
      <c r="F9" s="307">
        <v>2</v>
      </c>
      <c r="G9" s="308">
        <f t="shared" si="0"/>
        <v>16000</v>
      </c>
      <c r="H9" s="307">
        <v>2</v>
      </c>
      <c r="I9" s="307">
        <v>16000</v>
      </c>
      <c r="S9" s="309"/>
    </row>
    <row r="10" spans="1:24" s="301" customFormat="1" ht="33" customHeight="1">
      <c r="A10" s="307">
        <v>6</v>
      </c>
      <c r="B10" s="306" t="s">
        <v>1069</v>
      </c>
      <c r="C10" s="307">
        <v>2020</v>
      </c>
      <c r="D10" s="307" t="s">
        <v>13</v>
      </c>
      <c r="E10" s="308">
        <v>123800</v>
      </c>
      <c r="F10" s="307">
        <v>2</v>
      </c>
      <c r="G10" s="308">
        <f t="shared" si="0"/>
        <v>247600</v>
      </c>
      <c r="H10" s="307">
        <v>2</v>
      </c>
      <c r="I10" s="307">
        <v>247600</v>
      </c>
      <c r="S10" s="309"/>
    </row>
    <row r="11" spans="1:24" s="301" customFormat="1" ht="33" customHeight="1">
      <c r="A11" s="307">
        <v>7</v>
      </c>
      <c r="B11" s="306" t="s">
        <v>1911</v>
      </c>
      <c r="C11" s="307">
        <v>2020</v>
      </c>
      <c r="D11" s="307" t="s">
        <v>13</v>
      </c>
      <c r="E11" s="308">
        <v>23998</v>
      </c>
      <c r="F11" s="307">
        <v>27</v>
      </c>
      <c r="G11" s="308">
        <f t="shared" si="0"/>
        <v>647946</v>
      </c>
      <c r="H11" s="307">
        <v>27</v>
      </c>
      <c r="I11" s="307">
        <v>647946</v>
      </c>
      <c r="S11" s="309"/>
    </row>
    <row r="12" spans="1:24" s="301" customFormat="1" ht="33" customHeight="1">
      <c r="A12" s="307">
        <v>8</v>
      </c>
      <c r="B12" s="306" t="s">
        <v>1912</v>
      </c>
      <c r="C12" s="307">
        <v>2020</v>
      </c>
      <c r="D12" s="307" t="s">
        <v>13</v>
      </c>
      <c r="E12" s="308">
        <v>888</v>
      </c>
      <c r="F12" s="307">
        <v>270</v>
      </c>
      <c r="G12" s="308">
        <f t="shared" si="0"/>
        <v>239760</v>
      </c>
      <c r="H12" s="307">
        <v>270</v>
      </c>
      <c r="I12" s="307">
        <v>239760</v>
      </c>
    </row>
    <row r="13" spans="1:24" s="301" customFormat="1" ht="33" customHeight="1">
      <c r="A13" s="307">
        <v>9</v>
      </c>
      <c r="B13" s="306" t="s">
        <v>1913</v>
      </c>
      <c r="C13" s="307">
        <v>2020</v>
      </c>
      <c r="D13" s="307" t="s">
        <v>13</v>
      </c>
      <c r="E13" s="308">
        <v>34400</v>
      </c>
      <c r="F13" s="307">
        <v>3</v>
      </c>
      <c r="G13" s="308">
        <f t="shared" si="0"/>
        <v>103200</v>
      </c>
      <c r="H13" s="307">
        <v>3</v>
      </c>
      <c r="I13" s="307">
        <v>103200</v>
      </c>
    </row>
    <row r="14" spans="1:24" s="301" customFormat="1" ht="33" customHeight="1">
      <c r="A14" s="307">
        <v>10</v>
      </c>
      <c r="B14" s="306" t="s">
        <v>1913</v>
      </c>
      <c r="C14" s="307">
        <v>2020</v>
      </c>
      <c r="D14" s="307" t="s">
        <v>13</v>
      </c>
      <c r="E14" s="308">
        <v>34400</v>
      </c>
      <c r="F14" s="307">
        <v>45</v>
      </c>
      <c r="G14" s="308">
        <f t="shared" si="0"/>
        <v>1548000</v>
      </c>
      <c r="H14" s="307">
        <v>45</v>
      </c>
      <c r="I14" s="307">
        <v>1548000</v>
      </c>
    </row>
    <row r="15" spans="1:24" s="301" customFormat="1" ht="33" customHeight="1">
      <c r="A15" s="307">
        <v>11</v>
      </c>
      <c r="B15" s="306" t="s">
        <v>1914</v>
      </c>
      <c r="C15" s="307">
        <v>2020</v>
      </c>
      <c r="D15" s="307" t="s">
        <v>13</v>
      </c>
      <c r="E15" s="308">
        <v>141600</v>
      </c>
      <c r="F15" s="307">
        <v>2</v>
      </c>
      <c r="G15" s="308">
        <f t="shared" si="0"/>
        <v>283200</v>
      </c>
      <c r="H15" s="307">
        <v>2</v>
      </c>
      <c r="I15" s="307">
        <v>283200</v>
      </c>
    </row>
    <row r="16" spans="1:24" s="301" customFormat="1" ht="33" customHeight="1">
      <c r="A16" s="307">
        <v>12</v>
      </c>
      <c r="B16" s="306" t="s">
        <v>1915</v>
      </c>
      <c r="C16" s="307">
        <v>2020</v>
      </c>
      <c r="D16" s="307" t="s">
        <v>13</v>
      </c>
      <c r="E16" s="308">
        <v>57836</v>
      </c>
      <c r="F16" s="307">
        <v>20</v>
      </c>
      <c r="G16" s="308">
        <f t="shared" si="0"/>
        <v>1156720</v>
      </c>
      <c r="H16" s="307">
        <v>20</v>
      </c>
      <c r="I16" s="307">
        <v>1156720</v>
      </c>
    </row>
    <row r="17" spans="1:9" s="301" customFormat="1" ht="33" customHeight="1">
      <c r="A17" s="307">
        <v>13</v>
      </c>
      <c r="B17" s="306" t="s">
        <v>1916</v>
      </c>
      <c r="C17" s="307">
        <v>2020</v>
      </c>
      <c r="D17" s="307" t="s">
        <v>13</v>
      </c>
      <c r="E17" s="308">
        <v>36761</v>
      </c>
      <c r="F17" s="307">
        <v>3</v>
      </c>
      <c r="G17" s="308">
        <f t="shared" si="0"/>
        <v>110283</v>
      </c>
      <c r="H17" s="307">
        <v>3</v>
      </c>
      <c r="I17" s="307">
        <v>110283</v>
      </c>
    </row>
    <row r="18" spans="1:9" s="301" customFormat="1">
      <c r="A18" s="307">
        <v>14</v>
      </c>
      <c r="B18" s="306" t="s">
        <v>1917</v>
      </c>
      <c r="C18" s="307">
        <v>2020</v>
      </c>
      <c r="D18" s="307" t="s">
        <v>13</v>
      </c>
      <c r="E18" s="308">
        <v>3000</v>
      </c>
      <c r="F18" s="307">
        <v>300</v>
      </c>
      <c r="G18" s="308">
        <f t="shared" si="0"/>
        <v>900000</v>
      </c>
      <c r="H18" s="307">
        <v>300</v>
      </c>
      <c r="I18" s="307">
        <v>900000</v>
      </c>
    </row>
    <row r="19" spans="1:9" s="301" customFormat="1">
      <c r="A19" s="307">
        <v>15</v>
      </c>
      <c r="B19" s="306" t="s">
        <v>936</v>
      </c>
      <c r="C19" s="307">
        <v>2020</v>
      </c>
      <c r="D19" s="307" t="s">
        <v>13</v>
      </c>
      <c r="E19" s="308">
        <v>150000</v>
      </c>
      <c r="F19" s="307">
        <v>1</v>
      </c>
      <c r="G19" s="308">
        <f t="shared" si="0"/>
        <v>150000</v>
      </c>
      <c r="H19" s="307">
        <v>1</v>
      </c>
      <c r="I19" s="307">
        <v>150000</v>
      </c>
    </row>
    <row r="20" spans="1:9" s="301" customFormat="1">
      <c r="A20" s="307">
        <v>16</v>
      </c>
      <c r="B20" s="306" t="s">
        <v>66</v>
      </c>
      <c r="C20" s="307">
        <v>2020</v>
      </c>
      <c r="D20" s="307" t="s">
        <v>13</v>
      </c>
      <c r="E20" s="308">
        <v>269400</v>
      </c>
      <c r="F20" s="307">
        <v>3</v>
      </c>
      <c r="G20" s="308">
        <f t="shared" si="0"/>
        <v>808200</v>
      </c>
      <c r="H20" s="307">
        <v>3</v>
      </c>
      <c r="I20" s="307">
        <v>808200</v>
      </c>
    </row>
    <row r="21" spans="1:9" s="301" customFormat="1" ht="31.5">
      <c r="A21" s="307">
        <v>17</v>
      </c>
      <c r="B21" s="306" t="s">
        <v>1918</v>
      </c>
      <c r="C21" s="307">
        <v>2020</v>
      </c>
      <c r="D21" s="307" t="s">
        <v>13</v>
      </c>
      <c r="E21" s="308">
        <v>96000</v>
      </c>
      <c r="F21" s="307">
        <v>10</v>
      </c>
      <c r="G21" s="308">
        <f t="shared" si="0"/>
        <v>960000</v>
      </c>
      <c r="H21" s="307">
        <v>10</v>
      </c>
      <c r="I21" s="307">
        <v>960000</v>
      </c>
    </row>
    <row r="22" spans="1:9" s="301" customFormat="1">
      <c r="A22" s="307">
        <v>18</v>
      </c>
      <c r="B22" s="306" t="s">
        <v>1431</v>
      </c>
      <c r="C22" s="307">
        <v>2020</v>
      </c>
      <c r="D22" s="307" t="s">
        <v>13</v>
      </c>
      <c r="E22" s="308">
        <v>21098.400000000001</v>
      </c>
      <c r="F22" s="307">
        <v>80</v>
      </c>
      <c r="G22" s="308">
        <f t="shared" si="0"/>
        <v>1687872</v>
      </c>
      <c r="H22" s="307">
        <v>80</v>
      </c>
      <c r="I22" s="307">
        <v>1687872</v>
      </c>
    </row>
    <row r="23" spans="1:9" s="310" customFormat="1">
      <c r="A23" s="307">
        <v>19</v>
      </c>
      <c r="B23" s="306" t="s">
        <v>1431</v>
      </c>
      <c r="C23" s="307">
        <v>2020</v>
      </c>
      <c r="D23" s="307" t="s">
        <v>13</v>
      </c>
      <c r="E23" s="308">
        <v>21098.400000000001</v>
      </c>
      <c r="F23" s="307">
        <v>22</v>
      </c>
      <c r="G23" s="308">
        <f t="shared" si="0"/>
        <v>464164.80000000005</v>
      </c>
      <c r="H23" s="307">
        <v>22</v>
      </c>
      <c r="I23" s="307">
        <v>464164.80000000005</v>
      </c>
    </row>
    <row r="24" spans="1:9" s="301" customFormat="1">
      <c r="A24" s="307">
        <v>20</v>
      </c>
      <c r="B24" s="306" t="s">
        <v>1919</v>
      </c>
      <c r="C24" s="307">
        <v>2020</v>
      </c>
      <c r="D24" s="307" t="s">
        <v>13</v>
      </c>
      <c r="E24" s="308">
        <v>13786.6</v>
      </c>
      <c r="F24" s="307">
        <v>70</v>
      </c>
      <c r="G24" s="308">
        <f t="shared" si="0"/>
        <v>965062</v>
      </c>
      <c r="H24" s="307">
        <v>70</v>
      </c>
      <c r="I24" s="307">
        <v>965062</v>
      </c>
    </row>
    <row r="25" spans="1:9" s="301" customFormat="1">
      <c r="A25" s="307">
        <v>21</v>
      </c>
      <c r="B25" s="306" t="s">
        <v>1920</v>
      </c>
      <c r="C25" s="307">
        <v>2020</v>
      </c>
      <c r="D25" s="307" t="s">
        <v>13</v>
      </c>
      <c r="E25" s="308">
        <v>190000</v>
      </c>
      <c r="F25" s="307">
        <v>1</v>
      </c>
      <c r="G25" s="308">
        <f t="shared" si="0"/>
        <v>190000</v>
      </c>
      <c r="H25" s="307">
        <v>1</v>
      </c>
      <c r="I25" s="307">
        <v>190000</v>
      </c>
    </row>
    <row r="26" spans="1:9" s="301" customFormat="1" ht="31.5">
      <c r="A26" s="307">
        <v>22</v>
      </c>
      <c r="B26" s="306" t="s">
        <v>1921</v>
      </c>
      <c r="C26" s="307">
        <v>2020</v>
      </c>
      <c r="D26" s="307" t="s">
        <v>13</v>
      </c>
      <c r="E26" s="308">
        <v>65000</v>
      </c>
      <c r="F26" s="307">
        <v>2</v>
      </c>
      <c r="G26" s="308">
        <f t="shared" si="0"/>
        <v>130000</v>
      </c>
      <c r="H26" s="307">
        <v>2</v>
      </c>
      <c r="I26" s="307">
        <v>130000</v>
      </c>
    </row>
    <row r="27" spans="1:9" s="301" customFormat="1">
      <c r="A27" s="307">
        <v>23</v>
      </c>
      <c r="B27" s="306" t="s">
        <v>1339</v>
      </c>
      <c r="C27" s="307">
        <v>2020</v>
      </c>
      <c r="D27" s="307" t="s">
        <v>13</v>
      </c>
      <c r="E27" s="308">
        <v>75000</v>
      </c>
      <c r="F27" s="307">
        <v>2</v>
      </c>
      <c r="G27" s="308">
        <f t="shared" si="0"/>
        <v>150000</v>
      </c>
      <c r="H27" s="307">
        <v>2</v>
      </c>
      <c r="I27" s="307">
        <v>150000</v>
      </c>
    </row>
    <row r="28" spans="1:9" s="301" customFormat="1">
      <c r="A28" s="307">
        <v>24</v>
      </c>
      <c r="B28" s="306" t="s">
        <v>1455</v>
      </c>
      <c r="C28" s="307">
        <v>2020</v>
      </c>
      <c r="D28" s="307" t="s">
        <v>13</v>
      </c>
      <c r="E28" s="308">
        <v>3570</v>
      </c>
      <c r="F28" s="307">
        <v>290</v>
      </c>
      <c r="G28" s="308">
        <f t="shared" si="0"/>
        <v>1035300</v>
      </c>
      <c r="H28" s="307">
        <v>290</v>
      </c>
      <c r="I28" s="307">
        <v>1035300</v>
      </c>
    </row>
    <row r="29" spans="1:9" s="301" customFormat="1">
      <c r="A29" s="307">
        <v>25</v>
      </c>
      <c r="B29" s="306" t="s">
        <v>215</v>
      </c>
      <c r="C29" s="307">
        <v>2020</v>
      </c>
      <c r="D29" s="307" t="s">
        <v>13</v>
      </c>
      <c r="E29" s="308">
        <v>39095</v>
      </c>
      <c r="F29" s="307">
        <v>15</v>
      </c>
      <c r="G29" s="308">
        <f t="shared" si="0"/>
        <v>586425</v>
      </c>
      <c r="H29" s="307">
        <v>15</v>
      </c>
      <c r="I29" s="307">
        <v>586425</v>
      </c>
    </row>
    <row r="30" spans="1:9" s="301" customFormat="1" ht="31.5">
      <c r="A30" s="307">
        <v>26</v>
      </c>
      <c r="B30" s="306" t="s">
        <v>1922</v>
      </c>
      <c r="C30" s="307">
        <v>2020</v>
      </c>
      <c r="D30" s="307" t="s">
        <v>13</v>
      </c>
      <c r="E30" s="308">
        <v>234000</v>
      </c>
      <c r="F30" s="307">
        <v>2</v>
      </c>
      <c r="G30" s="308">
        <f t="shared" si="0"/>
        <v>468000</v>
      </c>
      <c r="H30" s="307">
        <v>2</v>
      </c>
      <c r="I30" s="307">
        <v>468000</v>
      </c>
    </row>
    <row r="31" spans="1:9" s="301" customFormat="1" ht="31.5">
      <c r="A31" s="307">
        <v>27</v>
      </c>
      <c r="B31" s="306" t="s">
        <v>1923</v>
      </c>
      <c r="C31" s="307">
        <v>2020</v>
      </c>
      <c r="D31" s="307" t="s">
        <v>13</v>
      </c>
      <c r="E31" s="308">
        <v>189600</v>
      </c>
      <c r="F31" s="307">
        <v>1</v>
      </c>
      <c r="G31" s="308">
        <f t="shared" si="0"/>
        <v>189600</v>
      </c>
      <c r="H31" s="307">
        <v>1</v>
      </c>
      <c r="I31" s="307">
        <v>189600</v>
      </c>
    </row>
    <row r="32" spans="1:9" s="301" customFormat="1">
      <c r="A32" s="307">
        <v>28</v>
      </c>
      <c r="B32" s="306" t="s">
        <v>1924</v>
      </c>
      <c r="C32" s="307">
        <v>2020</v>
      </c>
      <c r="D32" s="307" t="s">
        <v>13</v>
      </c>
      <c r="E32" s="308">
        <v>17772</v>
      </c>
      <c r="F32" s="307">
        <v>32</v>
      </c>
      <c r="G32" s="308">
        <f t="shared" si="0"/>
        <v>568704</v>
      </c>
      <c r="H32" s="307">
        <v>32</v>
      </c>
      <c r="I32" s="307">
        <v>568704</v>
      </c>
    </row>
    <row r="33" spans="1:9" s="301" customFormat="1">
      <c r="A33" s="307">
        <v>29</v>
      </c>
      <c r="B33" s="306" t="s">
        <v>689</v>
      </c>
      <c r="C33" s="307">
        <v>2020</v>
      </c>
      <c r="D33" s="307" t="s">
        <v>13</v>
      </c>
      <c r="E33" s="308">
        <v>7030.4</v>
      </c>
      <c r="F33" s="307">
        <v>50</v>
      </c>
      <c r="G33" s="308">
        <f t="shared" si="0"/>
        <v>351520</v>
      </c>
      <c r="H33" s="307">
        <v>50</v>
      </c>
      <c r="I33" s="307">
        <v>351520</v>
      </c>
    </row>
    <row r="34" spans="1:9" s="301" customFormat="1">
      <c r="A34" s="307">
        <v>30</v>
      </c>
      <c r="B34" s="306" t="s">
        <v>689</v>
      </c>
      <c r="C34" s="307">
        <v>2020</v>
      </c>
      <c r="D34" s="311" t="s">
        <v>13</v>
      </c>
      <c r="E34" s="308">
        <v>7030.4</v>
      </c>
      <c r="F34" s="307">
        <v>26</v>
      </c>
      <c r="G34" s="308">
        <f>E33*F34</f>
        <v>182790.39999999999</v>
      </c>
      <c r="H34" s="307">
        <v>26</v>
      </c>
      <c r="I34" s="307">
        <v>182790.39999999999</v>
      </c>
    </row>
    <row r="35" spans="1:9" s="301" customFormat="1" ht="31.5">
      <c r="A35" s="307">
        <v>31</v>
      </c>
      <c r="B35" s="306" t="s">
        <v>1925</v>
      </c>
      <c r="C35" s="307">
        <v>2020</v>
      </c>
      <c r="D35" s="311" t="s">
        <v>13</v>
      </c>
      <c r="E35" s="308">
        <v>31373</v>
      </c>
      <c r="F35" s="307">
        <v>3</v>
      </c>
      <c r="G35" s="308">
        <f t="shared" si="0"/>
        <v>94119</v>
      </c>
      <c r="H35" s="307">
        <v>3</v>
      </c>
      <c r="I35" s="307">
        <v>94119</v>
      </c>
    </row>
    <row r="36" spans="1:9" s="301" customFormat="1">
      <c r="A36" s="307">
        <v>32</v>
      </c>
      <c r="B36" s="306" t="s">
        <v>1926</v>
      </c>
      <c r="C36" s="307">
        <v>2020</v>
      </c>
      <c r="D36" s="311" t="s">
        <v>727</v>
      </c>
      <c r="E36" s="308">
        <v>2889.6</v>
      </c>
      <c r="F36" s="307">
        <v>194.4</v>
      </c>
      <c r="G36" s="308">
        <f t="shared" si="0"/>
        <v>561738.23999999999</v>
      </c>
      <c r="H36" s="307">
        <v>194.4</v>
      </c>
      <c r="I36" s="307">
        <v>561738.23999999999</v>
      </c>
    </row>
    <row r="37" spans="1:9" s="301" customFormat="1">
      <c r="A37" s="307">
        <v>33</v>
      </c>
      <c r="B37" s="306" t="s">
        <v>1926</v>
      </c>
      <c r="C37" s="307">
        <v>2020</v>
      </c>
      <c r="D37" s="311" t="s">
        <v>727</v>
      </c>
      <c r="E37" s="308">
        <v>2889.6</v>
      </c>
      <c r="F37" s="307">
        <f>644.4-194.4</f>
        <v>450</v>
      </c>
      <c r="G37" s="308">
        <f t="shared" si="0"/>
        <v>1300320</v>
      </c>
      <c r="H37" s="307">
        <v>450</v>
      </c>
      <c r="I37" s="307">
        <v>1300320</v>
      </c>
    </row>
    <row r="38" spans="1:9" s="301" customFormat="1">
      <c r="A38" s="307">
        <v>34</v>
      </c>
      <c r="B38" s="306" t="s">
        <v>1927</v>
      </c>
      <c r="C38" s="307">
        <v>2020</v>
      </c>
      <c r="D38" s="311" t="s">
        <v>13</v>
      </c>
      <c r="E38" s="308">
        <v>3290</v>
      </c>
      <c r="F38" s="307">
        <v>290</v>
      </c>
      <c r="G38" s="308">
        <f t="shared" si="0"/>
        <v>954100</v>
      </c>
      <c r="H38" s="307">
        <v>290</v>
      </c>
      <c r="I38" s="307">
        <v>954100</v>
      </c>
    </row>
    <row r="39" spans="1:9" s="301" customFormat="1" ht="31.5">
      <c r="A39" s="307">
        <v>35</v>
      </c>
      <c r="B39" s="306" t="s">
        <v>1928</v>
      </c>
      <c r="C39" s="307">
        <v>2020</v>
      </c>
      <c r="D39" s="311" t="s">
        <v>13</v>
      </c>
      <c r="E39" s="308">
        <v>23000</v>
      </c>
      <c r="F39" s="307">
        <v>10</v>
      </c>
      <c r="G39" s="308">
        <f t="shared" si="0"/>
        <v>230000</v>
      </c>
      <c r="H39" s="307">
        <v>10</v>
      </c>
      <c r="I39" s="307">
        <v>230000</v>
      </c>
    </row>
    <row r="40" spans="1:9" s="301" customFormat="1">
      <c r="A40" s="307">
        <v>36</v>
      </c>
      <c r="B40" s="306" t="s">
        <v>1929</v>
      </c>
      <c r="C40" s="307">
        <v>2020</v>
      </c>
      <c r="D40" s="311" t="s">
        <v>727</v>
      </c>
      <c r="E40" s="308">
        <v>1774</v>
      </c>
      <c r="F40" s="307">
        <v>299.39999999999998</v>
      </c>
      <c r="G40" s="308">
        <f t="shared" si="0"/>
        <v>531135.6</v>
      </c>
      <c r="H40" s="307">
        <v>299.39999999999998</v>
      </c>
      <c r="I40" s="307">
        <v>531135.6</v>
      </c>
    </row>
    <row r="41" spans="1:9" s="301" customFormat="1" ht="31.5">
      <c r="A41" s="307">
        <v>37</v>
      </c>
      <c r="B41" s="306" t="s">
        <v>1930</v>
      </c>
      <c r="C41" s="307">
        <v>2020</v>
      </c>
      <c r="D41" s="311" t="s">
        <v>13</v>
      </c>
      <c r="E41" s="308">
        <v>124800</v>
      </c>
      <c r="F41" s="307">
        <v>1</v>
      </c>
      <c r="G41" s="308">
        <f t="shared" si="0"/>
        <v>124800</v>
      </c>
      <c r="H41" s="307">
        <v>1</v>
      </c>
      <c r="I41" s="307">
        <v>124800</v>
      </c>
    </row>
    <row r="42" spans="1:9" s="301" customFormat="1" ht="31.5">
      <c r="A42" s="307">
        <v>38</v>
      </c>
      <c r="B42" s="306" t="s">
        <v>1931</v>
      </c>
      <c r="C42" s="307">
        <v>2021</v>
      </c>
      <c r="D42" s="311" t="s">
        <v>13</v>
      </c>
      <c r="E42" s="308">
        <v>567200</v>
      </c>
      <c r="F42" s="307">
        <v>2</v>
      </c>
      <c r="G42" s="308">
        <f t="shared" si="0"/>
        <v>1134400</v>
      </c>
      <c r="H42" s="307">
        <v>2</v>
      </c>
      <c r="I42" s="307">
        <v>1134400</v>
      </c>
    </row>
    <row r="43" spans="1:9" s="301" customFormat="1">
      <c r="A43" s="307">
        <v>39</v>
      </c>
      <c r="B43" s="306" t="s">
        <v>1932</v>
      </c>
      <c r="C43" s="307">
        <v>2021</v>
      </c>
      <c r="D43" s="311" t="s">
        <v>13</v>
      </c>
      <c r="E43" s="308">
        <v>72000</v>
      </c>
      <c r="F43" s="307">
        <v>12</v>
      </c>
      <c r="G43" s="308">
        <f t="shared" si="0"/>
        <v>864000</v>
      </c>
      <c r="H43" s="307">
        <v>12</v>
      </c>
      <c r="I43" s="307">
        <v>864000</v>
      </c>
    </row>
    <row r="44" spans="1:9" s="301" customFormat="1">
      <c r="A44" s="307">
        <v>40</v>
      </c>
      <c r="B44" s="306" t="s">
        <v>1933</v>
      </c>
      <c r="C44" s="307">
        <v>2021</v>
      </c>
      <c r="D44" s="311" t="s">
        <v>13</v>
      </c>
      <c r="E44" s="308">
        <v>19000</v>
      </c>
      <c r="F44" s="307">
        <v>7</v>
      </c>
      <c r="G44" s="308">
        <f t="shared" si="0"/>
        <v>133000</v>
      </c>
      <c r="H44" s="307">
        <v>7</v>
      </c>
      <c r="I44" s="307">
        <v>133000</v>
      </c>
    </row>
    <row r="45" spans="1:9" s="301" customFormat="1">
      <c r="A45" s="312">
        <v>41</v>
      </c>
      <c r="B45" s="306" t="s">
        <v>215</v>
      </c>
      <c r="C45" s="307">
        <v>2021</v>
      </c>
      <c r="D45" s="311" t="s">
        <v>13</v>
      </c>
      <c r="E45" s="308">
        <v>70000</v>
      </c>
      <c r="F45" s="307">
        <v>3</v>
      </c>
      <c r="G45" s="308">
        <f t="shared" si="0"/>
        <v>210000</v>
      </c>
      <c r="H45" s="307">
        <v>3</v>
      </c>
      <c r="I45" s="307">
        <v>210000</v>
      </c>
    </row>
    <row r="46" spans="1:9" s="301" customFormat="1">
      <c r="A46" s="312">
        <v>42</v>
      </c>
      <c r="B46" s="306" t="s">
        <v>215</v>
      </c>
      <c r="C46" s="307">
        <v>2021</v>
      </c>
      <c r="D46" s="311" t="s">
        <v>13</v>
      </c>
      <c r="E46" s="308">
        <v>85000</v>
      </c>
      <c r="F46" s="307">
        <v>3</v>
      </c>
      <c r="G46" s="308">
        <f t="shared" si="0"/>
        <v>255000</v>
      </c>
      <c r="H46" s="307">
        <v>3</v>
      </c>
      <c r="I46" s="307">
        <v>255000</v>
      </c>
    </row>
    <row r="47" spans="1:9" s="301" customFormat="1">
      <c r="A47" s="312">
        <v>43</v>
      </c>
      <c r="B47" s="306" t="s">
        <v>1934</v>
      </c>
      <c r="C47" s="307">
        <v>2021</v>
      </c>
      <c r="D47" s="311" t="s">
        <v>13</v>
      </c>
      <c r="E47" s="308">
        <v>5000</v>
      </c>
      <c r="F47" s="307">
        <v>20</v>
      </c>
      <c r="G47" s="308">
        <f t="shared" si="0"/>
        <v>100000</v>
      </c>
      <c r="H47" s="307">
        <v>20</v>
      </c>
      <c r="I47" s="307">
        <v>100000</v>
      </c>
    </row>
    <row r="48" spans="1:9" s="301" customFormat="1">
      <c r="A48" s="312">
        <v>44</v>
      </c>
      <c r="B48" s="306" t="s">
        <v>1935</v>
      </c>
      <c r="C48" s="307">
        <v>2021</v>
      </c>
      <c r="D48" s="311" t="s">
        <v>13</v>
      </c>
      <c r="E48" s="308">
        <v>10000</v>
      </c>
      <c r="F48" s="307">
        <v>5</v>
      </c>
      <c r="G48" s="308">
        <f>E48*F48</f>
        <v>50000</v>
      </c>
      <c r="H48" s="307">
        <v>5</v>
      </c>
      <c r="I48" s="307">
        <v>50000</v>
      </c>
    </row>
    <row r="49" spans="1:9" s="301" customFormat="1">
      <c r="A49" s="312">
        <v>45</v>
      </c>
      <c r="B49" s="306" t="s">
        <v>487</v>
      </c>
      <c r="C49" s="307">
        <v>2022</v>
      </c>
      <c r="D49" s="311" t="s">
        <v>13</v>
      </c>
      <c r="E49" s="308">
        <v>100000</v>
      </c>
      <c r="F49" s="307">
        <v>1</v>
      </c>
      <c r="G49" s="308">
        <f>E49*F49</f>
        <v>100000</v>
      </c>
      <c r="H49" s="307">
        <v>1</v>
      </c>
      <c r="I49" s="307">
        <v>100000</v>
      </c>
    </row>
    <row r="50" spans="1:9" s="301" customFormat="1">
      <c r="A50" s="312">
        <v>46</v>
      </c>
      <c r="B50" s="306" t="s">
        <v>1936</v>
      </c>
      <c r="C50" s="307">
        <v>2022</v>
      </c>
      <c r="D50" s="311" t="s">
        <v>727</v>
      </c>
      <c r="E50" s="308">
        <v>6000</v>
      </c>
      <c r="F50" s="307">
        <v>52</v>
      </c>
      <c r="G50" s="308">
        <f>E50*F50</f>
        <v>312000</v>
      </c>
      <c r="H50" s="307">
        <v>52</v>
      </c>
      <c r="I50" s="307">
        <v>312000</v>
      </c>
    </row>
    <row r="51" spans="1:9" s="301" customFormat="1">
      <c r="A51" s="312">
        <v>47</v>
      </c>
      <c r="B51" s="306" t="s">
        <v>1136</v>
      </c>
      <c r="C51" s="307">
        <v>2022</v>
      </c>
      <c r="D51" s="311" t="s">
        <v>13</v>
      </c>
      <c r="E51" s="308">
        <v>6830</v>
      </c>
      <c r="F51" s="307">
        <v>2</v>
      </c>
      <c r="G51" s="308">
        <f>E51*F51</f>
        <v>13660</v>
      </c>
      <c r="H51" s="307">
        <v>2</v>
      </c>
      <c r="I51" s="307">
        <v>13660</v>
      </c>
    </row>
    <row r="52" spans="1:9" s="301" customFormat="1">
      <c r="A52" s="307">
        <v>48</v>
      </c>
      <c r="B52" s="306" t="s">
        <v>677</v>
      </c>
      <c r="C52" s="307">
        <v>2022</v>
      </c>
      <c r="D52" s="307" t="s">
        <v>13</v>
      </c>
      <c r="E52" s="308">
        <v>250000</v>
      </c>
      <c r="F52" s="307">
        <v>3</v>
      </c>
      <c r="G52" s="308">
        <f>E52*F52</f>
        <v>750000</v>
      </c>
      <c r="H52" s="307">
        <v>3</v>
      </c>
      <c r="I52" s="307">
        <v>750000</v>
      </c>
    </row>
    <row r="53" spans="1:9" s="301" customFormat="1">
      <c r="A53" s="1150" t="s">
        <v>1047</v>
      </c>
      <c r="B53" s="1151"/>
      <c r="C53" s="1152"/>
      <c r="D53" s="313"/>
      <c r="E53" s="15"/>
      <c r="F53" s="13">
        <f>SUM(F5:F52)</f>
        <v>3550.8</v>
      </c>
      <c r="G53" s="15">
        <f>SUM(G5:G52)</f>
        <v>24932808.039999999</v>
      </c>
      <c r="H53" s="15">
        <f>SUM(H5:H52)</f>
        <v>3550.8</v>
      </c>
      <c r="I53" s="30">
        <v>24932808.039999999</v>
      </c>
    </row>
    <row r="54" spans="1:9" s="301" customFormat="1">
      <c r="A54" s="1001"/>
      <c r="B54" s="1001"/>
      <c r="C54" s="1001"/>
      <c r="D54" s="299"/>
      <c r="E54" s="897"/>
      <c r="F54" s="299"/>
      <c r="G54" s="897"/>
      <c r="H54" s="897"/>
      <c r="I54" s="1002"/>
    </row>
    <row r="55" spans="1:9" s="301" customFormat="1" ht="16.5">
      <c r="A55" s="1121" t="s">
        <v>4097</v>
      </c>
      <c r="B55" s="1121"/>
      <c r="C55" s="1121"/>
      <c r="D55" s="1121"/>
      <c r="E55" s="1121"/>
      <c r="F55" s="1121"/>
      <c r="G55" s="1121"/>
      <c r="H55" s="1121"/>
      <c r="I55" s="1002"/>
    </row>
    <row r="56" spans="1:9" s="301" customFormat="1" ht="16.5">
      <c r="A56" s="1121" t="s">
        <v>3514</v>
      </c>
      <c r="B56" s="1121" t="s">
        <v>3488</v>
      </c>
      <c r="C56" s="1121"/>
      <c r="D56" s="1121"/>
      <c r="E56" s="1121"/>
      <c r="F56" s="1121"/>
      <c r="G56" s="1121"/>
      <c r="H56" s="1121"/>
      <c r="I56" s="1002"/>
    </row>
    <row r="57" spans="1:9" s="301" customFormat="1">
      <c r="A57" s="1021"/>
      <c r="B57" s="1022"/>
      <c r="C57" s="274"/>
      <c r="D57" s="1023"/>
      <c r="E57" s="1022"/>
      <c r="F57" s="1023"/>
      <c r="G57" s="1023"/>
      <c r="H57" s="1022"/>
      <c r="I57" s="1002"/>
    </row>
    <row r="58" spans="1:9" s="301" customFormat="1">
      <c r="A58" s="1100" t="s">
        <v>1</v>
      </c>
      <c r="B58" s="1100" t="s">
        <v>2</v>
      </c>
      <c r="C58" s="1102" t="s">
        <v>5</v>
      </c>
      <c r="D58" s="1124" t="s">
        <v>674</v>
      </c>
      <c r="E58" s="1126" t="s">
        <v>7</v>
      </c>
      <c r="F58" s="1127"/>
      <c r="G58" s="1133" t="s">
        <v>8</v>
      </c>
      <c r="H58" s="1133"/>
      <c r="I58" s="1002"/>
    </row>
    <row r="59" spans="1:9" s="301" customFormat="1" ht="25.5">
      <c r="A59" s="1101"/>
      <c r="B59" s="1101"/>
      <c r="C59" s="1103"/>
      <c r="D59" s="1125"/>
      <c r="E59" s="1003" t="s">
        <v>9</v>
      </c>
      <c r="F59" s="1004" t="s">
        <v>10</v>
      </c>
      <c r="G59" s="156" t="s">
        <v>675</v>
      </c>
      <c r="H59" s="157" t="s">
        <v>676</v>
      </c>
      <c r="I59" s="1002"/>
    </row>
    <row r="60" spans="1:9" s="301" customFormat="1">
      <c r="A60" s="25">
        <v>1</v>
      </c>
      <c r="B60" s="25" t="s">
        <v>4098</v>
      </c>
      <c r="C60" s="25" t="s">
        <v>13</v>
      </c>
      <c r="D60" s="25">
        <v>180</v>
      </c>
      <c r="E60" s="25">
        <v>5</v>
      </c>
      <c r="F60" s="669">
        <f>D60*E60</f>
        <v>900</v>
      </c>
      <c r="G60" s="6">
        <v>5</v>
      </c>
      <c r="H60" s="669">
        <f>D60*E60</f>
        <v>900</v>
      </c>
      <c r="I60" s="1002"/>
    </row>
    <row r="61" spans="1:9" s="301" customFormat="1">
      <c r="A61" s="25">
        <v>2</v>
      </c>
      <c r="B61" s="25" t="s">
        <v>3517</v>
      </c>
      <c r="C61" s="25" t="s">
        <v>13</v>
      </c>
      <c r="D61" s="25">
        <v>370</v>
      </c>
      <c r="E61" s="6">
        <v>4</v>
      </c>
      <c r="F61" s="669">
        <f>D61*E61</f>
        <v>1480</v>
      </c>
      <c r="G61" s="6">
        <v>4</v>
      </c>
      <c r="H61" s="669">
        <f>D61*E61</f>
        <v>1480</v>
      </c>
      <c r="I61" s="1002"/>
    </row>
    <row r="62" spans="1:9" s="301" customFormat="1">
      <c r="A62" s="158">
        <v>3</v>
      </c>
      <c r="B62" s="25" t="s">
        <v>3518</v>
      </c>
      <c r="C62" s="25" t="s">
        <v>13</v>
      </c>
      <c r="D62" s="25">
        <v>580</v>
      </c>
      <c r="E62" s="6">
        <v>5</v>
      </c>
      <c r="F62" s="669">
        <f t="shared" ref="F62:F71" si="1">D62*E62</f>
        <v>2900</v>
      </c>
      <c r="G62" s="6">
        <v>5</v>
      </c>
      <c r="H62" s="669">
        <f t="shared" ref="H62:H71" si="2">D62*E62</f>
        <v>2900</v>
      </c>
      <c r="I62" s="1002"/>
    </row>
    <row r="63" spans="1:9" s="301" customFormat="1">
      <c r="A63" s="25">
        <v>4</v>
      </c>
      <c r="B63" s="25" t="s">
        <v>3519</v>
      </c>
      <c r="C63" s="25" t="s">
        <v>13</v>
      </c>
      <c r="D63" s="25">
        <v>450</v>
      </c>
      <c r="E63" s="6">
        <v>5</v>
      </c>
      <c r="F63" s="669">
        <f t="shared" si="1"/>
        <v>2250</v>
      </c>
      <c r="G63" s="6">
        <v>5</v>
      </c>
      <c r="H63" s="669">
        <f t="shared" si="2"/>
        <v>2250</v>
      </c>
      <c r="I63" s="1002"/>
    </row>
    <row r="64" spans="1:9" s="301" customFormat="1">
      <c r="A64" s="25">
        <v>5</v>
      </c>
      <c r="B64" s="25" t="s">
        <v>3522</v>
      </c>
      <c r="C64" s="25" t="s">
        <v>13</v>
      </c>
      <c r="D64" s="25">
        <v>70</v>
      </c>
      <c r="E64" s="6">
        <v>10</v>
      </c>
      <c r="F64" s="669">
        <f t="shared" si="1"/>
        <v>700</v>
      </c>
      <c r="G64" s="6">
        <v>20</v>
      </c>
      <c r="H64" s="669">
        <f t="shared" si="2"/>
        <v>700</v>
      </c>
      <c r="I64" s="1002"/>
    </row>
    <row r="65" spans="1:9" s="301" customFormat="1">
      <c r="A65" s="25">
        <v>6</v>
      </c>
      <c r="B65" s="25" t="s">
        <v>3523</v>
      </c>
      <c r="C65" s="25" t="s">
        <v>13</v>
      </c>
      <c r="D65" s="25">
        <v>200</v>
      </c>
      <c r="E65" s="6">
        <v>3</v>
      </c>
      <c r="F65" s="669">
        <f t="shared" si="1"/>
        <v>600</v>
      </c>
      <c r="G65" s="6">
        <v>3</v>
      </c>
      <c r="H65" s="669">
        <f t="shared" si="2"/>
        <v>600</v>
      </c>
      <c r="I65" s="1002"/>
    </row>
    <row r="66" spans="1:9" s="301" customFormat="1">
      <c r="A66" s="158">
        <v>7</v>
      </c>
      <c r="B66" s="25" t="s">
        <v>3524</v>
      </c>
      <c r="C66" s="25" t="s">
        <v>13</v>
      </c>
      <c r="D66" s="25">
        <v>1200</v>
      </c>
      <c r="E66" s="6">
        <v>2</v>
      </c>
      <c r="F66" s="669">
        <f t="shared" si="1"/>
        <v>2400</v>
      </c>
      <c r="G66" s="6">
        <v>2</v>
      </c>
      <c r="H66" s="669">
        <f t="shared" si="2"/>
        <v>2400</v>
      </c>
      <c r="I66" s="1002"/>
    </row>
    <row r="67" spans="1:9" s="301" customFormat="1">
      <c r="A67" s="25">
        <v>8</v>
      </c>
      <c r="B67" s="25" t="s">
        <v>3526</v>
      </c>
      <c r="C67" s="25" t="s">
        <v>13</v>
      </c>
      <c r="D67" s="25">
        <v>130</v>
      </c>
      <c r="E67" s="6">
        <v>2</v>
      </c>
      <c r="F67" s="669">
        <f t="shared" si="1"/>
        <v>260</v>
      </c>
      <c r="G67" s="6">
        <v>2</v>
      </c>
      <c r="H67" s="669">
        <f t="shared" si="2"/>
        <v>260</v>
      </c>
      <c r="I67" s="1002"/>
    </row>
    <row r="68" spans="1:9" s="301" customFormat="1">
      <c r="A68" s="158">
        <v>9</v>
      </c>
      <c r="B68" s="25" t="s">
        <v>3527</v>
      </c>
      <c r="C68" s="25" t="s">
        <v>13</v>
      </c>
      <c r="D68" s="25">
        <v>180</v>
      </c>
      <c r="E68" s="6">
        <v>20</v>
      </c>
      <c r="F68" s="669">
        <f t="shared" si="1"/>
        <v>3600</v>
      </c>
      <c r="G68" s="6">
        <v>20</v>
      </c>
      <c r="H68" s="669">
        <f t="shared" si="2"/>
        <v>3600</v>
      </c>
      <c r="I68" s="1002"/>
    </row>
    <row r="69" spans="1:9" s="301" customFormat="1">
      <c r="A69" s="158">
        <v>10</v>
      </c>
      <c r="B69" s="30" t="s">
        <v>3529</v>
      </c>
      <c r="C69" s="25" t="s">
        <v>13</v>
      </c>
      <c r="D69" s="30">
        <v>100</v>
      </c>
      <c r="E69" s="15">
        <v>200</v>
      </c>
      <c r="F69" s="669">
        <f t="shared" si="1"/>
        <v>20000</v>
      </c>
      <c r="G69" s="15">
        <v>132</v>
      </c>
      <c r="H69" s="669">
        <f t="shared" si="2"/>
        <v>20000</v>
      </c>
      <c r="I69" s="1002"/>
    </row>
    <row r="70" spans="1:9" s="301" customFormat="1">
      <c r="A70" s="25">
        <v>11</v>
      </c>
      <c r="B70" s="30" t="s">
        <v>3530</v>
      </c>
      <c r="C70" s="25" t="s">
        <v>13</v>
      </c>
      <c r="D70" s="30">
        <v>150</v>
      </c>
      <c r="E70" s="15">
        <v>254</v>
      </c>
      <c r="F70" s="669">
        <f t="shared" si="1"/>
        <v>38100</v>
      </c>
      <c r="G70" s="15">
        <v>1178</v>
      </c>
      <c r="H70" s="669">
        <f t="shared" si="2"/>
        <v>38100</v>
      </c>
      <c r="I70" s="1002"/>
    </row>
    <row r="71" spans="1:9" s="301" customFormat="1">
      <c r="A71" s="25">
        <v>12</v>
      </c>
      <c r="B71" s="29" t="s">
        <v>3531</v>
      </c>
      <c r="C71" s="25" t="s">
        <v>13</v>
      </c>
      <c r="D71" s="30">
        <v>750</v>
      </c>
      <c r="E71" s="15">
        <v>3</v>
      </c>
      <c r="F71" s="669">
        <f t="shared" si="1"/>
        <v>2250</v>
      </c>
      <c r="G71" s="15">
        <v>3</v>
      </c>
      <c r="H71" s="669">
        <f t="shared" si="2"/>
        <v>2250</v>
      </c>
      <c r="I71" s="1002"/>
    </row>
    <row r="72" spans="1:9" s="301" customFormat="1">
      <c r="A72" s="1067" t="s">
        <v>914</v>
      </c>
      <c r="B72" s="1085"/>
      <c r="C72" s="1005"/>
      <c r="D72" s="6"/>
      <c r="E72" s="1024">
        <v>513</v>
      </c>
      <c r="F72" s="1025">
        <v>75440</v>
      </c>
      <c r="G72" s="1024">
        <v>513</v>
      </c>
      <c r="H72" s="1025">
        <v>75440</v>
      </c>
      <c r="I72" s="1002"/>
    </row>
    <row r="73" spans="1:9" s="301" customFormat="1">
      <c r="A73" s="1026"/>
      <c r="B73" s="1026"/>
      <c r="C73" s="274"/>
      <c r="D73" s="1023"/>
      <c r="E73" s="1027"/>
      <c r="F73" s="1028"/>
      <c r="G73" s="1027"/>
      <c r="H73" s="1028"/>
      <c r="I73" s="1002"/>
    </row>
    <row r="74" spans="1:9" s="301" customFormat="1" ht="16.5">
      <c r="A74" s="1121" t="s">
        <v>4097</v>
      </c>
      <c r="B74" s="1121"/>
      <c r="C74" s="1121"/>
      <c r="D74" s="1121"/>
      <c r="E74" s="1121"/>
      <c r="F74" s="1121"/>
      <c r="G74" s="1121"/>
      <c r="H74" s="1121"/>
      <c r="I74" s="1002"/>
    </row>
    <row r="75" spans="1:9" s="301" customFormat="1" ht="16.5">
      <c r="A75" s="1121" t="s">
        <v>3487</v>
      </c>
      <c r="B75" s="1121" t="s">
        <v>3488</v>
      </c>
      <c r="C75" s="1121"/>
      <c r="D75" s="1121"/>
      <c r="E75" s="1121"/>
      <c r="F75" s="1121"/>
      <c r="G75" s="1121"/>
      <c r="H75" s="1121"/>
      <c r="I75" s="1002"/>
    </row>
    <row r="76" spans="1:9" s="301" customFormat="1">
      <c r="A76" s="1021"/>
      <c r="B76" s="1022"/>
      <c r="C76" s="274"/>
      <c r="D76" s="1023"/>
      <c r="E76" s="1022"/>
      <c r="F76" s="1023"/>
      <c r="G76" s="1023"/>
      <c r="H76" s="1022"/>
      <c r="I76" s="1002"/>
    </row>
    <row r="77" spans="1:9" s="301" customFormat="1">
      <c r="A77" s="1100" t="s">
        <v>1</v>
      </c>
      <c r="B77" s="1100" t="s">
        <v>2</v>
      </c>
      <c r="C77" s="1102" t="s">
        <v>5</v>
      </c>
      <c r="D77" s="1124" t="s">
        <v>674</v>
      </c>
      <c r="E77" s="1126" t="s">
        <v>7</v>
      </c>
      <c r="F77" s="1127"/>
      <c r="G77" s="1133" t="s">
        <v>8</v>
      </c>
      <c r="H77" s="1133"/>
      <c r="I77" s="1002"/>
    </row>
    <row r="78" spans="1:9" s="301" customFormat="1" ht="25.5">
      <c r="A78" s="1101"/>
      <c r="B78" s="1101"/>
      <c r="C78" s="1103"/>
      <c r="D78" s="1125"/>
      <c r="E78" s="1003" t="s">
        <v>9</v>
      </c>
      <c r="F78" s="1004" t="s">
        <v>10</v>
      </c>
      <c r="G78" s="156" t="s">
        <v>675</v>
      </c>
      <c r="H78" s="157" t="s">
        <v>676</v>
      </c>
      <c r="I78" s="1002"/>
    </row>
    <row r="79" spans="1:9" s="301" customFormat="1">
      <c r="A79" s="25">
        <v>1</v>
      </c>
      <c r="B79" s="25" t="s">
        <v>3489</v>
      </c>
      <c r="C79" s="25" t="s">
        <v>3490</v>
      </c>
      <c r="D79" s="6">
        <v>3200</v>
      </c>
      <c r="E79" s="25">
        <v>8.0340000000000007</v>
      </c>
      <c r="F79" s="26">
        <f>SUM(D79*E79)</f>
        <v>25708.800000000003</v>
      </c>
      <c r="G79" s="25">
        <f>SUM(E79)</f>
        <v>8.0340000000000007</v>
      </c>
      <c r="H79" s="668">
        <f t="shared" ref="H79:H101" si="3">SUM(F79)</f>
        <v>25708.800000000003</v>
      </c>
      <c r="I79" s="1002"/>
    </row>
    <row r="80" spans="1:9" s="301" customFormat="1">
      <c r="A80" s="158">
        <v>2</v>
      </c>
      <c r="B80" s="25" t="s">
        <v>3491</v>
      </c>
      <c r="C80" s="25" t="s">
        <v>3490</v>
      </c>
      <c r="D80" s="25">
        <v>472</v>
      </c>
      <c r="E80" s="6">
        <v>29.97</v>
      </c>
      <c r="F80" s="26">
        <f t="shared" ref="F80:F101" si="4">SUM(D80*E80)</f>
        <v>14145.84</v>
      </c>
      <c r="G80" s="25">
        <f t="shared" ref="G80:G101" si="5">SUM(E80)</f>
        <v>29.97</v>
      </c>
      <c r="H80" s="668">
        <f t="shared" si="3"/>
        <v>14145.84</v>
      </c>
      <c r="I80" s="1002"/>
    </row>
    <row r="81" spans="1:9" s="301" customFormat="1">
      <c r="A81" s="25">
        <v>3</v>
      </c>
      <c r="B81" s="25" t="s">
        <v>3492</v>
      </c>
      <c r="C81" s="25" t="s">
        <v>3490</v>
      </c>
      <c r="D81" s="25">
        <v>489</v>
      </c>
      <c r="E81" s="6">
        <v>10.4</v>
      </c>
      <c r="F81" s="26">
        <f t="shared" si="4"/>
        <v>5085.6000000000004</v>
      </c>
      <c r="G81" s="25">
        <f t="shared" si="5"/>
        <v>10.4</v>
      </c>
      <c r="H81" s="668">
        <f t="shared" si="3"/>
        <v>5085.6000000000004</v>
      </c>
      <c r="I81" s="1002"/>
    </row>
    <row r="82" spans="1:9" s="301" customFormat="1">
      <c r="A82" s="158">
        <v>4</v>
      </c>
      <c r="B82" s="25" t="s">
        <v>3493</v>
      </c>
      <c r="C82" s="25" t="s">
        <v>3490</v>
      </c>
      <c r="D82" s="25">
        <v>334</v>
      </c>
      <c r="E82" s="6">
        <v>17.079999999999998</v>
      </c>
      <c r="F82" s="26">
        <f t="shared" si="4"/>
        <v>5704.7199999999993</v>
      </c>
      <c r="G82" s="25">
        <f t="shared" si="5"/>
        <v>17.079999999999998</v>
      </c>
      <c r="H82" s="668">
        <f t="shared" si="3"/>
        <v>5704.7199999999993</v>
      </c>
      <c r="I82" s="1002"/>
    </row>
    <row r="83" spans="1:9" s="301" customFormat="1">
      <c r="A83" s="25">
        <v>5</v>
      </c>
      <c r="B83" s="25" t="s">
        <v>3494</v>
      </c>
      <c r="C83" s="25" t="s">
        <v>3495</v>
      </c>
      <c r="D83" s="25">
        <v>1068</v>
      </c>
      <c r="E83" s="6">
        <v>11</v>
      </c>
      <c r="F83" s="26">
        <f t="shared" si="4"/>
        <v>11748</v>
      </c>
      <c r="G83" s="25">
        <f t="shared" si="5"/>
        <v>11</v>
      </c>
      <c r="H83" s="668">
        <f t="shared" si="3"/>
        <v>11748</v>
      </c>
      <c r="I83" s="1002"/>
    </row>
    <row r="84" spans="1:9" s="301" customFormat="1">
      <c r="A84" s="25">
        <v>6</v>
      </c>
      <c r="B84" s="25" t="s">
        <v>3496</v>
      </c>
      <c r="C84" s="25" t="s">
        <v>3490</v>
      </c>
      <c r="D84" s="25">
        <v>932</v>
      </c>
      <c r="E84" s="6">
        <v>17.68</v>
      </c>
      <c r="F84" s="26">
        <f t="shared" si="4"/>
        <v>16477.759999999998</v>
      </c>
      <c r="G84" s="25">
        <f t="shared" si="5"/>
        <v>17.68</v>
      </c>
      <c r="H84" s="668">
        <f t="shared" si="3"/>
        <v>16477.759999999998</v>
      </c>
      <c r="I84" s="1002"/>
    </row>
    <row r="85" spans="1:9" s="301" customFormat="1">
      <c r="A85" s="158">
        <v>7</v>
      </c>
      <c r="B85" s="25" t="s">
        <v>3497</v>
      </c>
      <c r="C85" s="25" t="s">
        <v>3490</v>
      </c>
      <c r="D85" s="25">
        <v>862</v>
      </c>
      <c r="E85" s="6">
        <v>16.170000000000002</v>
      </c>
      <c r="F85" s="26">
        <f t="shared" si="4"/>
        <v>13938.54</v>
      </c>
      <c r="G85" s="25">
        <f t="shared" si="5"/>
        <v>16.170000000000002</v>
      </c>
      <c r="H85" s="668">
        <f t="shared" si="3"/>
        <v>13938.54</v>
      </c>
      <c r="I85" s="1002"/>
    </row>
    <row r="86" spans="1:9" s="301" customFormat="1">
      <c r="A86" s="25">
        <v>8</v>
      </c>
      <c r="B86" s="25" t="s">
        <v>3498</v>
      </c>
      <c r="C86" s="25" t="s">
        <v>3490</v>
      </c>
      <c r="D86" s="25">
        <v>434</v>
      </c>
      <c r="E86" s="6">
        <v>12.73</v>
      </c>
      <c r="F86" s="26">
        <f t="shared" si="4"/>
        <v>5524.8200000000006</v>
      </c>
      <c r="G86" s="25">
        <f t="shared" si="5"/>
        <v>12.73</v>
      </c>
      <c r="H86" s="668">
        <f t="shared" si="3"/>
        <v>5524.8200000000006</v>
      </c>
      <c r="I86" s="1002"/>
    </row>
    <row r="87" spans="1:9" s="301" customFormat="1">
      <c r="A87" s="25">
        <v>9</v>
      </c>
      <c r="B87" s="25" t="s">
        <v>3499</v>
      </c>
      <c r="C87" s="25" t="s">
        <v>3490</v>
      </c>
      <c r="D87" s="25">
        <v>317</v>
      </c>
      <c r="E87" s="6">
        <v>4.2</v>
      </c>
      <c r="F87" s="26">
        <f t="shared" si="4"/>
        <v>1331.4</v>
      </c>
      <c r="G87" s="25">
        <f t="shared" si="5"/>
        <v>4.2</v>
      </c>
      <c r="H87" s="668">
        <f t="shared" si="3"/>
        <v>1331.4</v>
      </c>
      <c r="I87" s="1002"/>
    </row>
    <row r="88" spans="1:9" s="301" customFormat="1">
      <c r="A88" s="25">
        <v>10</v>
      </c>
      <c r="B88" s="25" t="s">
        <v>3500</v>
      </c>
      <c r="C88" s="25" t="s">
        <v>3490</v>
      </c>
      <c r="D88" s="25">
        <v>893</v>
      </c>
      <c r="E88" s="6">
        <v>19.72</v>
      </c>
      <c r="F88" s="26">
        <f t="shared" si="4"/>
        <v>17609.96</v>
      </c>
      <c r="G88" s="25">
        <f t="shared" si="5"/>
        <v>19.72</v>
      </c>
      <c r="H88" s="668">
        <f t="shared" si="3"/>
        <v>17609.96</v>
      </c>
      <c r="I88" s="1002"/>
    </row>
    <row r="89" spans="1:9" s="301" customFormat="1">
      <c r="A89" s="25">
        <v>11</v>
      </c>
      <c r="B89" s="25" t="s">
        <v>3501</v>
      </c>
      <c r="C89" s="25" t="s">
        <v>3490</v>
      </c>
      <c r="D89" s="25">
        <v>367</v>
      </c>
      <c r="E89" s="6">
        <v>11.32</v>
      </c>
      <c r="F89" s="26">
        <f t="shared" si="4"/>
        <v>4154.4400000000005</v>
      </c>
      <c r="G89" s="25">
        <f t="shared" si="5"/>
        <v>11.32</v>
      </c>
      <c r="H89" s="668">
        <f t="shared" si="3"/>
        <v>4154.4400000000005</v>
      </c>
      <c r="I89" s="1002"/>
    </row>
    <row r="90" spans="1:9" s="301" customFormat="1">
      <c r="A90" s="158">
        <v>12</v>
      </c>
      <c r="B90" s="25" t="s">
        <v>3502</v>
      </c>
      <c r="C90" s="25" t="s">
        <v>3490</v>
      </c>
      <c r="D90" s="25">
        <v>617</v>
      </c>
      <c r="E90" s="6">
        <v>4.2</v>
      </c>
      <c r="F90" s="26">
        <f t="shared" si="4"/>
        <v>2591.4</v>
      </c>
      <c r="G90" s="25">
        <f t="shared" si="5"/>
        <v>4.2</v>
      </c>
      <c r="H90" s="668">
        <f t="shared" si="3"/>
        <v>2591.4</v>
      </c>
      <c r="I90" s="1002"/>
    </row>
    <row r="91" spans="1:9" s="301" customFormat="1">
      <c r="A91" s="25">
        <v>13</v>
      </c>
      <c r="B91" s="25" t="s">
        <v>3503</v>
      </c>
      <c r="C91" s="25" t="s">
        <v>3490</v>
      </c>
      <c r="D91" s="25">
        <v>127</v>
      </c>
      <c r="E91" s="6">
        <v>13</v>
      </c>
      <c r="F91" s="26">
        <f t="shared" si="4"/>
        <v>1651</v>
      </c>
      <c r="G91" s="25">
        <f t="shared" si="5"/>
        <v>13</v>
      </c>
      <c r="H91" s="668">
        <f t="shared" si="3"/>
        <v>1651</v>
      </c>
      <c r="I91" s="1002"/>
    </row>
    <row r="92" spans="1:9" s="301" customFormat="1">
      <c r="A92" s="158">
        <v>14</v>
      </c>
      <c r="B92" s="25" t="s">
        <v>3724</v>
      </c>
      <c r="C92" s="25" t="s">
        <v>3490</v>
      </c>
      <c r="D92" s="25">
        <v>988</v>
      </c>
      <c r="E92" s="6">
        <v>3.78</v>
      </c>
      <c r="F92" s="26">
        <f t="shared" si="4"/>
        <v>3734.64</v>
      </c>
      <c r="G92" s="25">
        <f t="shared" si="5"/>
        <v>3.78</v>
      </c>
      <c r="H92" s="668">
        <f t="shared" si="3"/>
        <v>3734.64</v>
      </c>
      <c r="I92" s="1002"/>
    </row>
    <row r="93" spans="1:9" s="301" customFormat="1">
      <c r="A93" s="158">
        <v>15</v>
      </c>
      <c r="B93" s="30" t="s">
        <v>3505</v>
      </c>
      <c r="C93" s="25" t="s">
        <v>3490</v>
      </c>
      <c r="D93" s="30">
        <v>4780</v>
      </c>
      <c r="E93" s="15">
        <v>0.2</v>
      </c>
      <c r="F93" s="26">
        <f t="shared" si="4"/>
        <v>956</v>
      </c>
      <c r="G93" s="25">
        <f t="shared" si="5"/>
        <v>0.2</v>
      </c>
      <c r="H93" s="668">
        <f t="shared" si="3"/>
        <v>956</v>
      </c>
      <c r="I93" s="1002"/>
    </row>
    <row r="94" spans="1:9" s="301" customFormat="1">
      <c r="A94" s="25">
        <v>16</v>
      </c>
      <c r="B94" s="30" t="s">
        <v>3506</v>
      </c>
      <c r="C94" s="25" t="s">
        <v>3490</v>
      </c>
      <c r="D94" s="30">
        <v>2900</v>
      </c>
      <c r="E94" s="15">
        <v>0.6</v>
      </c>
      <c r="F94" s="26">
        <f t="shared" si="4"/>
        <v>1740</v>
      </c>
      <c r="G94" s="25">
        <f t="shared" si="5"/>
        <v>0.6</v>
      </c>
      <c r="H94" s="668">
        <f t="shared" si="3"/>
        <v>1740</v>
      </c>
      <c r="I94" s="1002"/>
    </row>
    <row r="95" spans="1:9" s="301" customFormat="1">
      <c r="A95" s="158">
        <v>17</v>
      </c>
      <c r="B95" s="30" t="s">
        <v>3507</v>
      </c>
      <c r="C95" s="25" t="s">
        <v>3490</v>
      </c>
      <c r="D95" s="30">
        <v>248</v>
      </c>
      <c r="E95" s="15">
        <v>69.290000000000006</v>
      </c>
      <c r="F95" s="26">
        <f t="shared" si="4"/>
        <v>17183.920000000002</v>
      </c>
      <c r="G95" s="25">
        <f t="shared" si="5"/>
        <v>69.290000000000006</v>
      </c>
      <c r="H95" s="668">
        <f t="shared" si="3"/>
        <v>17183.920000000002</v>
      </c>
      <c r="I95" s="1002"/>
    </row>
    <row r="96" spans="1:9" s="301" customFormat="1">
      <c r="A96" s="158">
        <v>18</v>
      </c>
      <c r="B96" s="30" t="s">
        <v>3508</v>
      </c>
      <c r="C96" s="25" t="s">
        <v>3490</v>
      </c>
      <c r="D96" s="30">
        <v>300</v>
      </c>
      <c r="E96" s="15">
        <v>2.14</v>
      </c>
      <c r="F96" s="26">
        <f t="shared" si="4"/>
        <v>642</v>
      </c>
      <c r="G96" s="25">
        <f t="shared" si="5"/>
        <v>2.14</v>
      </c>
      <c r="H96" s="668">
        <f t="shared" si="3"/>
        <v>642</v>
      </c>
      <c r="I96" s="1002"/>
    </row>
    <row r="97" spans="1:9" s="301" customFormat="1">
      <c r="A97" s="158">
        <v>19</v>
      </c>
      <c r="B97" s="30" t="s">
        <v>3509</v>
      </c>
      <c r="C97" s="25" t="s">
        <v>3490</v>
      </c>
      <c r="D97" s="30">
        <v>3413</v>
      </c>
      <c r="E97" s="15">
        <v>15</v>
      </c>
      <c r="F97" s="26">
        <f t="shared" si="4"/>
        <v>51195</v>
      </c>
      <c r="G97" s="25">
        <f t="shared" si="5"/>
        <v>15</v>
      </c>
      <c r="H97" s="668">
        <f t="shared" si="3"/>
        <v>51195</v>
      </c>
      <c r="I97" s="1002"/>
    </row>
    <row r="98" spans="1:9" s="301" customFormat="1">
      <c r="A98" s="158">
        <v>20</v>
      </c>
      <c r="B98" s="30" t="s">
        <v>3510</v>
      </c>
      <c r="C98" s="25" t="s">
        <v>3490</v>
      </c>
      <c r="D98" s="30">
        <v>1472</v>
      </c>
      <c r="E98" s="15">
        <v>47.55</v>
      </c>
      <c r="F98" s="26">
        <f t="shared" si="4"/>
        <v>69993.599999999991</v>
      </c>
      <c r="G98" s="25">
        <f t="shared" si="5"/>
        <v>47.55</v>
      </c>
      <c r="H98" s="668">
        <f t="shared" si="3"/>
        <v>69993.599999999991</v>
      </c>
      <c r="I98" s="1002"/>
    </row>
    <row r="99" spans="1:9" s="301" customFormat="1">
      <c r="A99" s="25">
        <v>21</v>
      </c>
      <c r="B99" s="29" t="s">
        <v>3511</v>
      </c>
      <c r="C99" s="25" t="s">
        <v>3490</v>
      </c>
      <c r="D99" s="30">
        <v>1572</v>
      </c>
      <c r="E99" s="15">
        <v>8.8000000000000007</v>
      </c>
      <c r="F99" s="26">
        <f t="shared" si="4"/>
        <v>13833.6</v>
      </c>
      <c r="G99" s="25">
        <f t="shared" si="5"/>
        <v>8.8000000000000007</v>
      </c>
      <c r="H99" s="668">
        <f t="shared" si="3"/>
        <v>13833.6</v>
      </c>
      <c r="I99" s="1002"/>
    </row>
    <row r="100" spans="1:9" s="301" customFormat="1">
      <c r="A100" s="158">
        <v>22</v>
      </c>
      <c r="B100" s="29" t="s">
        <v>4099</v>
      </c>
      <c r="C100" s="25" t="s">
        <v>3490</v>
      </c>
      <c r="D100" s="30">
        <v>413</v>
      </c>
      <c r="E100" s="15">
        <v>0.38</v>
      </c>
      <c r="F100" s="26">
        <f t="shared" si="4"/>
        <v>156.94</v>
      </c>
      <c r="G100" s="25">
        <f t="shared" si="5"/>
        <v>0.38</v>
      </c>
      <c r="H100" s="668">
        <f t="shared" si="3"/>
        <v>156.94</v>
      </c>
      <c r="I100" s="1002"/>
    </row>
    <row r="101" spans="1:9" s="301" customFormat="1">
      <c r="A101" s="158">
        <v>23</v>
      </c>
      <c r="B101" s="29" t="s">
        <v>4100</v>
      </c>
      <c r="C101" s="25" t="s">
        <v>3490</v>
      </c>
      <c r="D101" s="30">
        <v>233</v>
      </c>
      <c r="E101" s="15">
        <v>2.5</v>
      </c>
      <c r="F101" s="26">
        <f t="shared" si="4"/>
        <v>582.5</v>
      </c>
      <c r="G101" s="25">
        <f t="shared" si="5"/>
        <v>2.5</v>
      </c>
      <c r="H101" s="668">
        <f t="shared" si="3"/>
        <v>582.5</v>
      </c>
      <c r="I101" s="1002"/>
    </row>
    <row r="102" spans="1:9" s="301" customFormat="1" ht="20.25" customHeight="1">
      <c r="A102" s="1097" t="s">
        <v>914</v>
      </c>
      <c r="B102" s="1099"/>
      <c r="C102" s="1005"/>
      <c r="D102" s="6"/>
      <c r="E102" s="6">
        <f>SUM(E79:E101)</f>
        <v>325.74399999999997</v>
      </c>
      <c r="F102" s="1030">
        <f>SUM(F79:F101)</f>
        <v>285690.48</v>
      </c>
      <c r="G102" s="6">
        <f>SUM(G79:G101)</f>
        <v>325.74399999999997</v>
      </c>
      <c r="H102" s="1032">
        <f>SUM(H79:H101)</f>
        <v>285690.48</v>
      </c>
      <c r="I102" s="1002"/>
    </row>
    <row r="103" spans="1:9" s="301" customFormat="1" ht="20.25" customHeight="1">
      <c r="A103" s="274"/>
      <c r="B103" s="274"/>
      <c r="C103" s="274"/>
      <c r="D103" s="1023"/>
      <c r="E103" s="1023"/>
      <c r="F103" s="1031"/>
      <c r="G103" s="1023"/>
      <c r="H103" s="1029"/>
      <c r="I103" s="1002"/>
    </row>
    <row r="104" spans="1:9">
      <c r="A104" s="632" t="s">
        <v>3563</v>
      </c>
      <c r="B104" s="632"/>
      <c r="C104" s="632"/>
      <c r="D104" s="632"/>
      <c r="E104" s="632"/>
      <c r="F104" s="632"/>
      <c r="G104" s="632"/>
      <c r="H104" s="632"/>
      <c r="I104" s="632"/>
    </row>
    <row r="105" spans="1:9">
      <c r="A105" s="1056" t="s">
        <v>3433</v>
      </c>
      <c r="B105" s="1056" t="s">
        <v>3445</v>
      </c>
      <c r="C105" s="1160" t="s">
        <v>3435</v>
      </c>
      <c r="D105" s="1161"/>
      <c r="E105" s="1162"/>
      <c r="F105" s="1160" t="s">
        <v>3436</v>
      </c>
      <c r="G105" s="1161"/>
      <c r="H105" s="1161"/>
      <c r="I105" s="1162"/>
    </row>
    <row r="106" spans="1:9">
      <c r="A106" s="1064"/>
      <c r="B106" s="1064"/>
      <c r="C106" s="1056" t="s">
        <v>318</v>
      </c>
      <c r="D106" s="1058" t="s">
        <v>3437</v>
      </c>
      <c r="E106" s="1059"/>
      <c r="F106" s="1056" t="s">
        <v>318</v>
      </c>
      <c r="G106" s="1058" t="s">
        <v>3437</v>
      </c>
      <c r="H106" s="1060"/>
      <c r="I106" s="1059"/>
    </row>
    <row r="107" spans="1:9" ht="63.75">
      <c r="A107" s="1057"/>
      <c r="B107" s="1057"/>
      <c r="C107" s="1057"/>
      <c r="D107" s="639" t="s">
        <v>3438</v>
      </c>
      <c r="E107" s="639" t="s">
        <v>3439</v>
      </c>
      <c r="F107" s="1057"/>
      <c r="G107" s="639" t="s">
        <v>3438</v>
      </c>
      <c r="H107" s="639" t="s">
        <v>3439</v>
      </c>
      <c r="I107" s="639" t="s">
        <v>3440</v>
      </c>
    </row>
    <row r="108" spans="1:9">
      <c r="A108" s="647">
        <v>1</v>
      </c>
      <c r="B108" s="647">
        <v>2</v>
      </c>
      <c r="C108" s="647">
        <v>3</v>
      </c>
      <c r="D108" s="647">
        <v>4</v>
      </c>
      <c r="E108" s="647">
        <v>5</v>
      </c>
      <c r="F108" s="647">
        <v>6</v>
      </c>
      <c r="G108" s="647">
        <v>7</v>
      </c>
      <c r="H108" s="647">
        <v>8</v>
      </c>
      <c r="I108" s="647">
        <v>9</v>
      </c>
    </row>
    <row r="109" spans="1:9" ht="115.5">
      <c r="A109" s="681" t="s">
        <v>3564</v>
      </c>
      <c r="B109" s="641">
        <v>90000800490</v>
      </c>
      <c r="C109" s="682"/>
      <c r="D109" s="682"/>
      <c r="E109" s="645"/>
      <c r="F109" s="645"/>
      <c r="G109" s="645"/>
      <c r="H109" s="645"/>
      <c r="I109" s="645"/>
    </row>
    <row r="110" spans="1:9">
      <c r="A110" s="1061" t="s">
        <v>3442</v>
      </c>
      <c r="B110" s="1063"/>
      <c r="C110" s="683">
        <f>SUM(C109:C109)</f>
        <v>0</v>
      </c>
      <c r="D110" s="683">
        <f>SUM(D109:D109)</f>
        <v>0</v>
      </c>
      <c r="E110" s="645"/>
      <c r="F110" s="645"/>
      <c r="G110" s="645"/>
      <c r="H110" s="645"/>
      <c r="I110" s="645"/>
    </row>
    <row r="111" spans="1:9">
      <c r="A111"/>
      <c r="B111"/>
      <c r="C111"/>
      <c r="D111"/>
      <c r="E111"/>
      <c r="F111"/>
      <c r="G111"/>
      <c r="H111"/>
      <c r="I111"/>
    </row>
    <row r="112" spans="1:9">
      <c r="A112" s="632" t="s">
        <v>3443</v>
      </c>
      <c r="B112" s="632"/>
      <c r="C112" s="632"/>
      <c r="D112" s="632"/>
      <c r="E112" s="632"/>
      <c r="F112" s="632"/>
      <c r="G112" s="632"/>
      <c r="H112" s="632" t="s">
        <v>3565</v>
      </c>
      <c r="I112" s="632"/>
    </row>
    <row r="113" spans="1:9">
      <c r="A113" s="1056" t="s">
        <v>3444</v>
      </c>
      <c r="B113" s="1056" t="s">
        <v>3445</v>
      </c>
      <c r="C113" s="1065" t="s">
        <v>3435</v>
      </c>
      <c r="D113" s="1065"/>
      <c r="E113" s="1065"/>
      <c r="F113" s="1065" t="s">
        <v>3436</v>
      </c>
      <c r="G113" s="1065"/>
      <c r="H113" s="1065"/>
      <c r="I113" s="1065"/>
    </row>
    <row r="114" spans="1:9">
      <c r="A114" s="1064"/>
      <c r="B114" s="1064"/>
      <c r="C114" s="1056" t="s">
        <v>318</v>
      </c>
      <c r="D114" s="1066" t="s">
        <v>3437</v>
      </c>
      <c r="E114" s="1066"/>
      <c r="F114" s="1056" t="s">
        <v>318</v>
      </c>
      <c r="G114" s="1066" t="s">
        <v>3437</v>
      </c>
      <c r="H114" s="1066"/>
      <c r="I114" s="1066"/>
    </row>
    <row r="115" spans="1:9" ht="63.75">
      <c r="A115" s="1057"/>
      <c r="B115" s="1057"/>
      <c r="C115" s="1057"/>
      <c r="D115" s="639" t="s">
        <v>3446</v>
      </c>
      <c r="E115" s="639" t="s">
        <v>3447</v>
      </c>
      <c r="F115" s="1057"/>
      <c r="G115" s="639" t="s">
        <v>3446</v>
      </c>
      <c r="H115" s="639" t="s">
        <v>3447</v>
      </c>
      <c r="I115" s="639" t="s">
        <v>3440</v>
      </c>
    </row>
    <row r="116" spans="1:9">
      <c r="A116" s="647">
        <v>1</v>
      </c>
      <c r="B116" s="647">
        <v>2</v>
      </c>
      <c r="C116" s="647">
        <v>3</v>
      </c>
      <c r="D116" s="647">
        <v>4</v>
      </c>
      <c r="E116" s="647">
        <v>5</v>
      </c>
      <c r="F116" s="647">
        <v>6</v>
      </c>
      <c r="G116" s="647">
        <v>7</v>
      </c>
      <c r="H116" s="647">
        <v>8</v>
      </c>
      <c r="I116" s="647">
        <v>9</v>
      </c>
    </row>
    <row r="117" spans="1:9" ht="102">
      <c r="A117" s="152" t="s">
        <v>3566</v>
      </c>
      <c r="B117" s="686" t="s">
        <v>3567</v>
      </c>
      <c r="C117" s="624">
        <v>73.06</v>
      </c>
      <c r="D117" s="10">
        <v>73.06</v>
      </c>
      <c r="E117" s="645"/>
      <c r="F117" s="645"/>
      <c r="G117" s="645"/>
      <c r="H117" s="645"/>
      <c r="I117" s="645"/>
    </row>
    <row r="118" spans="1:9">
      <c r="A118" s="687"/>
      <c r="B118" s="688"/>
      <c r="C118" s="689"/>
      <c r="D118" s="689"/>
      <c r="E118" s="645"/>
      <c r="F118" s="645"/>
      <c r="G118" s="645"/>
      <c r="H118" s="645"/>
      <c r="I118" s="645"/>
    </row>
    <row r="119" spans="1:9" ht="99.75">
      <c r="A119" s="690" t="s">
        <v>3568</v>
      </c>
      <c r="B119" s="691" t="s">
        <v>3553</v>
      </c>
      <c r="C119" s="624">
        <v>712.8</v>
      </c>
      <c r="D119" s="10">
        <v>712.8</v>
      </c>
      <c r="E119" s="645"/>
      <c r="F119" s="645"/>
      <c r="G119" s="645"/>
      <c r="H119" s="645"/>
      <c r="I119" s="645"/>
    </row>
    <row r="120" spans="1:9">
      <c r="A120" s="692"/>
      <c r="B120" s="692"/>
      <c r="C120" s="692"/>
      <c r="D120" s="692"/>
      <c r="E120" s="645"/>
      <c r="F120" s="645"/>
      <c r="G120" s="645"/>
      <c r="H120" s="645"/>
      <c r="I120" s="645"/>
    </row>
    <row r="121" spans="1:9">
      <c r="A121" s="1061" t="s">
        <v>3442</v>
      </c>
      <c r="B121" s="1063"/>
      <c r="C121" s="693">
        <f>SUM(C117:C119)</f>
        <v>785.8599999999999</v>
      </c>
      <c r="D121" s="683">
        <f>SUM(D117:D120)</f>
        <v>785.8599999999999</v>
      </c>
      <c r="E121" s="645"/>
      <c r="F121" s="645"/>
      <c r="G121" s="645"/>
      <c r="H121" s="645"/>
      <c r="I121" s="645"/>
    </row>
    <row r="122" spans="1:9">
      <c r="A122"/>
      <c r="B122"/>
      <c r="C122"/>
      <c r="D122"/>
      <c r="E122"/>
      <c r="F122"/>
      <c r="G122"/>
      <c r="H122"/>
      <c r="I122"/>
    </row>
    <row r="123" spans="1:9">
      <c r="A123"/>
      <c r="B123"/>
      <c r="C123"/>
      <c r="D123"/>
      <c r="E123"/>
      <c r="F123"/>
      <c r="G123"/>
      <c r="H123"/>
      <c r="I123"/>
    </row>
    <row r="124" spans="1:9">
      <c r="A124" s="694" t="s">
        <v>3569</v>
      </c>
      <c r="B124" s="694"/>
      <c r="C124" s="694"/>
      <c r="D124" s="694"/>
      <c r="E124" s="694"/>
      <c r="F124" s="694"/>
      <c r="G124" s="694"/>
      <c r="H124" s="694"/>
      <c r="I124" s="694"/>
    </row>
    <row r="125" spans="1:9">
      <c r="A125" s="694" t="s">
        <v>3570</v>
      </c>
      <c r="B125" s="694"/>
      <c r="C125" s="694"/>
      <c r="D125" s="694"/>
      <c r="E125" s="694"/>
      <c r="F125" s="694"/>
      <c r="G125" s="694"/>
      <c r="H125" s="694"/>
      <c r="I125" s="694"/>
    </row>
    <row r="126" spans="1:9">
      <c r="A126" s="694" t="s">
        <v>3571</v>
      </c>
      <c r="B126" s="694"/>
      <c r="C126" s="694"/>
      <c r="D126" s="694"/>
      <c r="E126" s="694"/>
      <c r="F126" s="694"/>
      <c r="G126" s="694"/>
      <c r="H126" s="694"/>
      <c r="I126" s="694"/>
    </row>
    <row r="127" spans="1:9">
      <c r="A127" s="694" t="s">
        <v>3572</v>
      </c>
      <c r="B127" s="694"/>
      <c r="C127" s="694"/>
      <c r="D127" s="694"/>
      <c r="E127" s="694"/>
      <c r="F127" s="694"/>
      <c r="G127" s="694"/>
      <c r="H127" s="694"/>
      <c r="I127" s="694"/>
    </row>
    <row r="128" spans="1:9">
      <c r="A128" s="694" t="s">
        <v>3573</v>
      </c>
      <c r="B128" s="694"/>
      <c r="C128" s="694"/>
      <c r="D128" s="694"/>
      <c r="E128" s="694"/>
      <c r="F128" s="694"/>
      <c r="G128" s="694"/>
      <c r="H128" s="694"/>
      <c r="I128" s="694"/>
    </row>
    <row r="129" spans="1:9">
      <c r="A129" s="296"/>
      <c r="B129" s="296"/>
      <c r="C129" s="296"/>
      <c r="D129" s="296"/>
      <c r="E129" s="296"/>
      <c r="F129" s="296"/>
      <c r="G129" s="296"/>
      <c r="H129" s="296"/>
      <c r="I129" s="296"/>
    </row>
    <row r="130" spans="1:9">
      <c r="A130" s="695" t="s">
        <v>3574</v>
      </c>
      <c r="B130" s="695"/>
      <c r="C130" s="695"/>
      <c r="D130" s="695"/>
      <c r="E130" s="695"/>
      <c r="F130" s="695"/>
      <c r="G130" s="695"/>
      <c r="H130" s="695"/>
      <c r="I130" s="696"/>
    </row>
    <row r="131" spans="1:9">
      <c r="A131" s="695" t="s">
        <v>3570</v>
      </c>
      <c r="B131" s="695"/>
      <c r="C131" s="695"/>
      <c r="D131" s="695"/>
      <c r="E131" s="695"/>
      <c r="F131" s="695"/>
      <c r="G131" s="695"/>
      <c r="H131" s="695"/>
      <c r="I131" s="697"/>
    </row>
    <row r="132" spans="1:9">
      <c r="A132" s="1163" t="s">
        <v>3575</v>
      </c>
      <c r="B132" s="1163"/>
      <c r="C132" s="695"/>
      <c r="D132" s="695"/>
      <c r="E132" s="695"/>
      <c r="F132" s="695"/>
      <c r="G132" s="695"/>
      <c r="H132" s="695"/>
      <c r="I132" s="697"/>
    </row>
    <row r="133" spans="1:9">
      <c r="A133" s="695" t="s">
        <v>3576</v>
      </c>
      <c r="B133" s="698"/>
      <c r="C133" s="698"/>
      <c r="D133" s="698"/>
      <c r="E133" s="698"/>
      <c r="F133" s="698"/>
      <c r="G133" s="698"/>
      <c r="H133" s="695"/>
      <c r="I133" s="697"/>
    </row>
  </sheetData>
  <mergeCells count="47">
    <mergeCell ref="A121:B121"/>
    <mergeCell ref="A132:B132"/>
    <mergeCell ref="A110:B110"/>
    <mergeCell ref="A113:A115"/>
    <mergeCell ref="B113:B115"/>
    <mergeCell ref="C113:E113"/>
    <mergeCell ref="F113:I113"/>
    <mergeCell ref="C114:C115"/>
    <mergeCell ref="D114:E114"/>
    <mergeCell ref="F114:F115"/>
    <mergeCell ref="G114:I114"/>
    <mergeCell ref="A105:A107"/>
    <mergeCell ref="B105:B107"/>
    <mergeCell ref="C105:E105"/>
    <mergeCell ref="F105:I105"/>
    <mergeCell ref="C106:C107"/>
    <mergeCell ref="D106:E106"/>
    <mergeCell ref="F106:F107"/>
    <mergeCell ref="G106:I106"/>
    <mergeCell ref="H3:I3"/>
    <mergeCell ref="A53:C53"/>
    <mergeCell ref="B2:G2"/>
    <mergeCell ref="E1:I1"/>
    <mergeCell ref="A3:A4"/>
    <mergeCell ref="B3:B4"/>
    <mergeCell ref="C3:C4"/>
    <mergeCell ref="D3:D4"/>
    <mergeCell ref="E3:E4"/>
    <mergeCell ref="F3:G3"/>
    <mergeCell ref="A55:H55"/>
    <mergeCell ref="A56:H56"/>
    <mergeCell ref="A58:A59"/>
    <mergeCell ref="B58:B59"/>
    <mergeCell ref="C58:C59"/>
    <mergeCell ref="D58:D59"/>
    <mergeCell ref="E58:F58"/>
    <mergeCell ref="G58:H58"/>
    <mergeCell ref="A102:B102"/>
    <mergeCell ref="A72:B72"/>
    <mergeCell ref="A74:H74"/>
    <mergeCell ref="A75:H75"/>
    <mergeCell ref="A77:A78"/>
    <mergeCell ref="B77:B78"/>
    <mergeCell ref="C77:C78"/>
    <mergeCell ref="D77:D78"/>
    <mergeCell ref="E77:F77"/>
    <mergeCell ref="G77:H77"/>
  </mergeCells>
  <pageMargins left="0" right="0" top="0" bottom="0" header="0.3" footer="0.3"/>
  <pageSetup paperSize="9" scale="9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3"/>
  <sheetViews>
    <sheetView workbookViewId="0">
      <selection activeCell="I2" sqref="I2"/>
    </sheetView>
  </sheetViews>
  <sheetFormatPr defaultRowHeight="15.75"/>
  <cols>
    <col min="1" max="1" width="4.5703125" style="435" customWidth="1"/>
    <col min="2" max="2" width="30.7109375" customWidth="1"/>
    <col min="3" max="3" width="17" customWidth="1"/>
    <col min="4" max="4" width="11.85546875" customWidth="1"/>
    <col min="5" max="5" width="11.7109375" customWidth="1"/>
    <col min="6" max="6" width="10.7109375" customWidth="1"/>
    <col min="7" max="7" width="11.5703125" customWidth="1"/>
    <col min="8" max="8" width="10.85546875" customWidth="1"/>
    <col min="9" max="9" width="10.7109375" customWidth="1"/>
  </cols>
  <sheetData>
    <row r="1" spans="1:10" ht="59.25" customHeight="1">
      <c r="F1" s="1167" t="s">
        <v>3788</v>
      </c>
      <c r="G1" s="1167"/>
      <c r="H1" s="1167"/>
      <c r="I1" s="1167"/>
      <c r="J1" s="177"/>
    </row>
    <row r="2" spans="1:10" ht="21" customHeight="1">
      <c r="B2" s="1166" t="s">
        <v>1015</v>
      </c>
      <c r="C2" s="1166"/>
      <c r="D2" s="1166"/>
      <c r="E2" s="1166"/>
      <c r="F2" s="1166"/>
      <c r="G2" s="1166"/>
      <c r="H2" s="1166"/>
    </row>
    <row r="3" spans="1:10" ht="15">
      <c r="A3" s="1172"/>
      <c r="B3" s="1102" t="s">
        <v>916</v>
      </c>
      <c r="C3" s="1102" t="s">
        <v>917</v>
      </c>
      <c r="D3" s="1102" t="s">
        <v>918</v>
      </c>
      <c r="E3" s="1102" t="s">
        <v>919</v>
      </c>
      <c r="F3" s="1168" t="s">
        <v>7</v>
      </c>
      <c r="G3" s="1169"/>
      <c r="H3" s="1168" t="s">
        <v>920</v>
      </c>
      <c r="I3" s="1169"/>
    </row>
    <row r="4" spans="1:10" ht="15">
      <c r="A4" s="1174"/>
      <c r="B4" s="1175"/>
      <c r="C4" s="1175"/>
      <c r="D4" s="1175"/>
      <c r="E4" s="1175"/>
      <c r="F4" s="1170"/>
      <c r="G4" s="1171"/>
      <c r="H4" s="1170"/>
      <c r="I4" s="1171"/>
    </row>
    <row r="5" spans="1:10" ht="15">
      <c r="A5" s="1174"/>
      <c r="B5" s="1175"/>
      <c r="C5" s="1175"/>
      <c r="D5" s="1175"/>
      <c r="E5" s="1175"/>
      <c r="F5" s="1102" t="s">
        <v>921</v>
      </c>
      <c r="G5" s="1102" t="s">
        <v>922</v>
      </c>
      <c r="H5" s="1102" t="s">
        <v>921</v>
      </c>
      <c r="I5" s="1102" t="s">
        <v>922</v>
      </c>
    </row>
    <row r="6" spans="1:10" ht="25.5" customHeight="1">
      <c r="A6" s="1173"/>
      <c r="B6" s="1103"/>
      <c r="C6" s="1103"/>
      <c r="D6" s="1103"/>
      <c r="E6" s="1103"/>
      <c r="F6" s="1103"/>
      <c r="G6" s="1103"/>
      <c r="H6" s="1103"/>
      <c r="I6" s="1103"/>
    </row>
    <row r="7" spans="1:10" ht="15">
      <c r="A7" s="1172"/>
      <c r="B7" s="1164">
        <v>2</v>
      </c>
      <c r="C7" s="1164">
        <v>3</v>
      </c>
      <c r="D7" s="1164">
        <v>4</v>
      </c>
      <c r="E7" s="1164">
        <v>5</v>
      </c>
      <c r="F7" s="1164">
        <v>6</v>
      </c>
      <c r="G7" s="1164">
        <v>7</v>
      </c>
      <c r="H7" s="1164">
        <v>8</v>
      </c>
      <c r="I7" s="1164">
        <v>9</v>
      </c>
    </row>
    <row r="8" spans="1:10" ht="5.25" customHeight="1">
      <c r="A8" s="1173"/>
      <c r="B8" s="1165"/>
      <c r="C8" s="1165"/>
      <c r="D8" s="1165"/>
      <c r="E8" s="1165"/>
      <c r="F8" s="1165"/>
      <c r="G8" s="1165"/>
      <c r="H8" s="1165"/>
      <c r="I8" s="1165"/>
    </row>
    <row r="9" spans="1:10">
      <c r="A9" s="436">
        <v>1</v>
      </c>
      <c r="B9" s="25" t="s">
        <v>923</v>
      </c>
      <c r="C9" s="25">
        <v>1978</v>
      </c>
      <c r="D9" s="25" t="s">
        <v>13</v>
      </c>
      <c r="E9" s="25">
        <v>400000</v>
      </c>
      <c r="F9" s="25">
        <v>1</v>
      </c>
      <c r="G9" s="25">
        <v>400000</v>
      </c>
      <c r="H9" s="25">
        <v>1</v>
      </c>
      <c r="I9" s="25">
        <v>400000</v>
      </c>
    </row>
    <row r="10" spans="1:10">
      <c r="A10" s="436">
        <v>2</v>
      </c>
      <c r="B10" s="25" t="s">
        <v>924</v>
      </c>
      <c r="C10" s="25">
        <v>1978</v>
      </c>
      <c r="D10" s="25" t="s">
        <v>13</v>
      </c>
      <c r="E10" s="25">
        <v>36580</v>
      </c>
      <c r="F10" s="25">
        <v>2</v>
      </c>
      <c r="G10" s="25">
        <v>73160</v>
      </c>
      <c r="H10" s="25">
        <v>2</v>
      </c>
      <c r="I10" s="25">
        <v>73160</v>
      </c>
    </row>
    <row r="11" spans="1:10">
      <c r="A11" s="436">
        <v>3</v>
      </c>
      <c r="B11" s="25" t="s">
        <v>924</v>
      </c>
      <c r="C11" s="25">
        <v>1978</v>
      </c>
      <c r="D11" s="25" t="s">
        <v>13</v>
      </c>
      <c r="E11" s="25">
        <v>60000</v>
      </c>
      <c r="F11" s="25">
        <v>1</v>
      </c>
      <c r="G11" s="25">
        <v>60000</v>
      </c>
      <c r="H11" s="25">
        <v>1</v>
      </c>
      <c r="I11" s="25">
        <v>60000</v>
      </c>
    </row>
    <row r="12" spans="1:10">
      <c r="A12" s="436">
        <v>4</v>
      </c>
      <c r="B12" s="25" t="s">
        <v>925</v>
      </c>
      <c r="C12" s="25">
        <v>1985</v>
      </c>
      <c r="D12" s="25" t="s">
        <v>13</v>
      </c>
      <c r="E12" s="25">
        <v>60000</v>
      </c>
      <c r="F12" s="25">
        <v>4</v>
      </c>
      <c r="G12" s="25">
        <v>240000</v>
      </c>
      <c r="H12" s="25">
        <v>4</v>
      </c>
      <c r="I12" s="25">
        <v>240000</v>
      </c>
    </row>
    <row r="13" spans="1:10">
      <c r="A13" s="436">
        <v>5</v>
      </c>
      <c r="B13" s="25" t="s">
        <v>925</v>
      </c>
      <c r="C13" s="25">
        <v>1988</v>
      </c>
      <c r="D13" s="25" t="s">
        <v>13</v>
      </c>
      <c r="E13" s="25">
        <v>60000</v>
      </c>
      <c r="F13" s="25">
        <v>4</v>
      </c>
      <c r="G13" s="25">
        <v>240000</v>
      </c>
      <c r="H13" s="25">
        <v>4</v>
      </c>
      <c r="I13" s="25">
        <v>240000</v>
      </c>
    </row>
    <row r="14" spans="1:10">
      <c r="A14" s="436">
        <v>6</v>
      </c>
      <c r="B14" s="25" t="s">
        <v>926</v>
      </c>
      <c r="C14" s="25">
        <v>1982</v>
      </c>
      <c r="D14" s="25" t="s">
        <v>13</v>
      </c>
      <c r="E14" s="25">
        <v>23920</v>
      </c>
      <c r="F14" s="25">
        <v>1</v>
      </c>
      <c r="G14" s="25">
        <v>23920</v>
      </c>
      <c r="H14" s="25">
        <v>1</v>
      </c>
      <c r="I14" s="25">
        <v>23920</v>
      </c>
    </row>
    <row r="15" spans="1:10">
      <c r="A15" s="436">
        <v>7</v>
      </c>
      <c r="B15" s="25" t="s">
        <v>927</v>
      </c>
      <c r="C15" s="25">
        <v>1987</v>
      </c>
      <c r="D15" s="25" t="s">
        <v>13</v>
      </c>
      <c r="E15" s="25">
        <v>15000</v>
      </c>
      <c r="F15" s="25">
        <v>2</v>
      </c>
      <c r="G15" s="25">
        <v>30000</v>
      </c>
      <c r="H15" s="25">
        <v>2</v>
      </c>
      <c r="I15" s="25">
        <v>30000</v>
      </c>
    </row>
    <row r="16" spans="1:10">
      <c r="A16" s="436">
        <v>8</v>
      </c>
      <c r="B16" s="25" t="s">
        <v>928</v>
      </c>
      <c r="C16" s="25">
        <v>1991</v>
      </c>
      <c r="D16" s="25" t="s">
        <v>13</v>
      </c>
      <c r="E16" s="25">
        <v>5950</v>
      </c>
      <c r="F16" s="25">
        <v>1</v>
      </c>
      <c r="G16" s="25">
        <v>5950</v>
      </c>
      <c r="H16" s="25">
        <v>1</v>
      </c>
      <c r="I16" s="25">
        <v>5950</v>
      </c>
    </row>
    <row r="17" spans="1:9">
      <c r="A17" s="436">
        <v>9</v>
      </c>
      <c r="B17" s="25" t="s">
        <v>929</v>
      </c>
      <c r="C17" s="25">
        <v>1989</v>
      </c>
      <c r="D17" s="25" t="s">
        <v>13</v>
      </c>
      <c r="E17" s="25">
        <v>1083</v>
      </c>
      <c r="F17" s="25">
        <v>1</v>
      </c>
      <c r="G17" s="25">
        <v>1083</v>
      </c>
      <c r="H17" s="25">
        <v>1</v>
      </c>
      <c r="I17" s="25">
        <v>1083</v>
      </c>
    </row>
    <row r="18" spans="1:9">
      <c r="A18" s="436">
        <v>10</v>
      </c>
      <c r="B18" s="25" t="s">
        <v>930</v>
      </c>
      <c r="C18" s="25">
        <v>1989</v>
      </c>
      <c r="D18" s="25" t="s">
        <v>13</v>
      </c>
      <c r="E18" s="25">
        <v>1178</v>
      </c>
      <c r="F18" s="25">
        <v>1</v>
      </c>
      <c r="G18" s="25">
        <v>1178</v>
      </c>
      <c r="H18" s="25">
        <v>1</v>
      </c>
      <c r="I18" s="25">
        <v>1178</v>
      </c>
    </row>
    <row r="19" spans="1:9">
      <c r="A19" s="436">
        <v>11</v>
      </c>
      <c r="B19" s="25" t="s">
        <v>931</v>
      </c>
      <c r="C19" s="25">
        <v>1984</v>
      </c>
      <c r="D19" s="25" t="s">
        <v>13</v>
      </c>
      <c r="E19" s="25">
        <v>20000</v>
      </c>
      <c r="F19" s="25">
        <v>1</v>
      </c>
      <c r="G19" s="25">
        <v>20000</v>
      </c>
      <c r="H19" s="25">
        <v>1</v>
      </c>
      <c r="I19" s="25">
        <v>20000</v>
      </c>
    </row>
    <row r="20" spans="1:9">
      <c r="A20" s="436">
        <v>12</v>
      </c>
      <c r="B20" s="25" t="s">
        <v>931</v>
      </c>
      <c r="C20" s="25">
        <v>1988</v>
      </c>
      <c r="D20" s="25" t="s">
        <v>13</v>
      </c>
      <c r="E20" s="25">
        <v>30000</v>
      </c>
      <c r="F20" s="25">
        <v>1</v>
      </c>
      <c r="G20" s="25">
        <v>30000</v>
      </c>
      <c r="H20" s="25">
        <v>1</v>
      </c>
      <c r="I20" s="25">
        <v>30000</v>
      </c>
    </row>
    <row r="21" spans="1:9">
      <c r="A21" s="436">
        <v>13</v>
      </c>
      <c r="B21" s="25" t="s">
        <v>932</v>
      </c>
      <c r="C21" s="25">
        <v>1986</v>
      </c>
      <c r="D21" s="25" t="s">
        <v>13</v>
      </c>
      <c r="E21" s="25">
        <v>20000</v>
      </c>
      <c r="F21" s="25">
        <v>1</v>
      </c>
      <c r="G21" s="25">
        <v>20000</v>
      </c>
      <c r="H21" s="25">
        <v>1</v>
      </c>
      <c r="I21" s="25">
        <v>20000</v>
      </c>
    </row>
    <row r="22" spans="1:9">
      <c r="A22" s="436">
        <v>14</v>
      </c>
      <c r="B22" s="25" t="s">
        <v>933</v>
      </c>
      <c r="C22" s="25">
        <v>1988</v>
      </c>
      <c r="D22" s="25" t="s">
        <v>13</v>
      </c>
      <c r="E22" s="25">
        <v>2698</v>
      </c>
      <c r="F22" s="25">
        <v>1</v>
      </c>
      <c r="G22" s="25">
        <v>2698</v>
      </c>
      <c r="H22" s="25">
        <v>1</v>
      </c>
      <c r="I22" s="25">
        <v>2698</v>
      </c>
    </row>
    <row r="23" spans="1:9">
      <c r="A23" s="436">
        <v>15</v>
      </c>
      <c r="B23" s="25" t="s">
        <v>934</v>
      </c>
      <c r="C23" s="25">
        <v>1988</v>
      </c>
      <c r="D23" s="25" t="s">
        <v>13</v>
      </c>
      <c r="E23" s="25">
        <v>2224</v>
      </c>
      <c r="F23" s="25">
        <v>1</v>
      </c>
      <c r="G23" s="25">
        <v>2224</v>
      </c>
      <c r="H23" s="25">
        <v>1</v>
      </c>
      <c r="I23" s="25">
        <v>2224</v>
      </c>
    </row>
    <row r="24" spans="1:9">
      <c r="A24" s="436">
        <v>16</v>
      </c>
      <c r="B24" s="25" t="s">
        <v>935</v>
      </c>
      <c r="C24" s="25">
        <v>1988</v>
      </c>
      <c r="D24" s="25" t="s">
        <v>13</v>
      </c>
      <c r="E24" s="25">
        <v>400000</v>
      </c>
      <c r="F24" s="25">
        <v>1</v>
      </c>
      <c r="G24" s="25">
        <v>400000</v>
      </c>
      <c r="H24" s="25">
        <v>1</v>
      </c>
      <c r="I24" s="25">
        <v>400000</v>
      </c>
    </row>
    <row r="25" spans="1:9">
      <c r="A25" s="436">
        <v>17</v>
      </c>
      <c r="B25" s="25" t="s">
        <v>936</v>
      </c>
      <c r="C25" s="25">
        <v>1998</v>
      </c>
      <c r="D25" s="25" t="s">
        <v>13</v>
      </c>
      <c r="E25" s="25">
        <v>9140</v>
      </c>
      <c r="F25" s="25">
        <v>1</v>
      </c>
      <c r="G25" s="25">
        <v>9140</v>
      </c>
      <c r="H25" s="25">
        <v>1</v>
      </c>
      <c r="I25" s="25">
        <v>9140</v>
      </c>
    </row>
    <row r="26" spans="1:9">
      <c r="A26" s="436">
        <v>18</v>
      </c>
      <c r="B26" s="25" t="s">
        <v>937</v>
      </c>
      <c r="C26" s="25">
        <v>2003</v>
      </c>
      <c r="D26" s="25" t="s">
        <v>13</v>
      </c>
      <c r="E26" s="25">
        <v>40000</v>
      </c>
      <c r="F26" s="25">
        <v>1</v>
      </c>
      <c r="G26" s="25">
        <v>40000</v>
      </c>
      <c r="H26" s="25">
        <v>1</v>
      </c>
      <c r="I26" s="25">
        <v>40000</v>
      </c>
    </row>
    <row r="27" spans="1:9">
      <c r="A27" s="436">
        <v>19</v>
      </c>
      <c r="B27" s="25" t="s">
        <v>938</v>
      </c>
      <c r="C27" s="25">
        <v>2006</v>
      </c>
      <c r="D27" s="25" t="s">
        <v>13</v>
      </c>
      <c r="E27" s="25">
        <v>10000</v>
      </c>
      <c r="F27" s="25">
        <v>1</v>
      </c>
      <c r="G27" s="25">
        <v>10000</v>
      </c>
      <c r="H27" s="25">
        <v>1</v>
      </c>
      <c r="I27" s="25">
        <v>10000</v>
      </c>
    </row>
    <row r="28" spans="1:9">
      <c r="A28" s="436">
        <v>20</v>
      </c>
      <c r="B28" s="25" t="s">
        <v>939</v>
      </c>
      <c r="C28" s="25">
        <v>2006</v>
      </c>
      <c r="D28" s="25" t="s">
        <v>13</v>
      </c>
      <c r="E28" s="25">
        <v>15000</v>
      </c>
      <c r="F28" s="25">
        <v>1</v>
      </c>
      <c r="G28" s="25">
        <v>15000</v>
      </c>
      <c r="H28" s="25">
        <v>1</v>
      </c>
      <c r="I28" s="25">
        <v>15000</v>
      </c>
    </row>
    <row r="29" spans="1:9">
      <c r="A29" s="436">
        <v>21</v>
      </c>
      <c r="B29" s="25" t="s">
        <v>940</v>
      </c>
      <c r="C29" s="25">
        <v>2006</v>
      </c>
      <c r="D29" s="25" t="s">
        <v>13</v>
      </c>
      <c r="E29" s="25">
        <v>10000</v>
      </c>
      <c r="F29" s="25">
        <v>1</v>
      </c>
      <c r="G29" s="25">
        <v>10000</v>
      </c>
      <c r="H29" s="25">
        <v>1</v>
      </c>
      <c r="I29" s="25">
        <v>10000</v>
      </c>
    </row>
    <row r="30" spans="1:9">
      <c r="A30" s="436">
        <v>22</v>
      </c>
      <c r="B30" s="25" t="s">
        <v>941</v>
      </c>
      <c r="C30" s="25">
        <v>2006</v>
      </c>
      <c r="D30" s="25" t="s">
        <v>13</v>
      </c>
      <c r="E30" s="25">
        <v>25000</v>
      </c>
      <c r="F30" s="25">
        <v>1</v>
      </c>
      <c r="G30" s="25">
        <v>25000</v>
      </c>
      <c r="H30" s="25">
        <v>1</v>
      </c>
      <c r="I30" s="25">
        <v>25000</v>
      </c>
    </row>
    <row r="31" spans="1:9">
      <c r="A31" s="436">
        <v>23</v>
      </c>
      <c r="B31" s="25" t="s">
        <v>942</v>
      </c>
      <c r="C31" s="25">
        <v>1984</v>
      </c>
      <c r="D31" s="25" t="s">
        <v>13</v>
      </c>
      <c r="E31" s="25">
        <v>3880</v>
      </c>
      <c r="F31" s="25">
        <v>1</v>
      </c>
      <c r="G31" s="25">
        <v>3880</v>
      </c>
      <c r="H31" s="25">
        <v>1</v>
      </c>
      <c r="I31" s="25">
        <v>3880</v>
      </c>
    </row>
    <row r="32" spans="1:9">
      <c r="A32" s="436">
        <v>24</v>
      </c>
      <c r="B32" s="25" t="s">
        <v>943</v>
      </c>
      <c r="C32" s="25">
        <v>1984</v>
      </c>
      <c r="D32" s="25" t="s">
        <v>13</v>
      </c>
      <c r="E32" s="25">
        <v>7120</v>
      </c>
      <c r="F32" s="25">
        <v>1</v>
      </c>
      <c r="G32" s="25">
        <v>7120</v>
      </c>
      <c r="H32" s="25">
        <v>1</v>
      </c>
      <c r="I32" s="25">
        <v>7120</v>
      </c>
    </row>
    <row r="33" spans="1:9">
      <c r="A33" s="436">
        <v>25</v>
      </c>
      <c r="B33" s="25" t="s">
        <v>944</v>
      </c>
      <c r="C33" s="25">
        <v>1986</v>
      </c>
      <c r="D33" s="25" t="s">
        <v>13</v>
      </c>
      <c r="E33" s="25">
        <v>7720</v>
      </c>
      <c r="F33" s="25">
        <v>1</v>
      </c>
      <c r="G33" s="25">
        <v>7720</v>
      </c>
      <c r="H33" s="25">
        <v>1</v>
      </c>
      <c r="I33" s="25">
        <v>7720</v>
      </c>
    </row>
    <row r="34" spans="1:9">
      <c r="A34" s="436">
        <v>26</v>
      </c>
      <c r="B34" s="25" t="s">
        <v>90</v>
      </c>
      <c r="C34" s="25">
        <v>2010</v>
      </c>
      <c r="D34" s="25" t="s">
        <v>13</v>
      </c>
      <c r="E34" s="25">
        <v>7500</v>
      </c>
      <c r="F34" s="25">
        <v>20</v>
      </c>
      <c r="G34" s="25">
        <v>150000</v>
      </c>
      <c r="H34" s="25">
        <v>20</v>
      </c>
      <c r="I34" s="25">
        <v>150000</v>
      </c>
    </row>
    <row r="35" spans="1:9">
      <c r="A35" s="436">
        <v>27</v>
      </c>
      <c r="B35" s="25" t="s">
        <v>601</v>
      </c>
      <c r="C35" s="25">
        <v>1997</v>
      </c>
      <c r="D35" s="25" t="s">
        <v>13</v>
      </c>
      <c r="E35" s="25">
        <v>20000</v>
      </c>
      <c r="F35" s="25">
        <v>1</v>
      </c>
      <c r="G35" s="25">
        <v>20000</v>
      </c>
      <c r="H35" s="25">
        <v>1</v>
      </c>
      <c r="I35" s="25">
        <v>20000</v>
      </c>
    </row>
    <row r="36" spans="1:9">
      <c r="A36" s="436">
        <v>28</v>
      </c>
      <c r="B36" s="25" t="s">
        <v>709</v>
      </c>
      <c r="C36" s="25">
        <v>1997</v>
      </c>
      <c r="D36" s="25" t="s">
        <v>13</v>
      </c>
      <c r="E36" s="25">
        <v>2500</v>
      </c>
      <c r="F36" s="25">
        <v>2</v>
      </c>
      <c r="G36" s="25">
        <v>5000</v>
      </c>
      <c r="H36" s="25">
        <v>2</v>
      </c>
      <c r="I36" s="25">
        <v>5000</v>
      </c>
    </row>
    <row r="37" spans="1:9">
      <c r="A37" s="436">
        <v>29</v>
      </c>
      <c r="B37" s="25" t="s">
        <v>945</v>
      </c>
      <c r="C37" s="25">
        <v>2010</v>
      </c>
      <c r="D37" s="25" t="s">
        <v>13</v>
      </c>
      <c r="E37" s="25">
        <v>4000</v>
      </c>
      <c r="F37" s="25">
        <v>40</v>
      </c>
      <c r="G37" s="25">
        <v>160000</v>
      </c>
      <c r="H37" s="25">
        <v>40</v>
      </c>
      <c r="I37" s="25">
        <v>160000</v>
      </c>
    </row>
    <row r="38" spans="1:9">
      <c r="A38" s="436">
        <v>30</v>
      </c>
      <c r="B38" s="25" t="s">
        <v>946</v>
      </c>
      <c r="C38" s="25">
        <v>2008</v>
      </c>
      <c r="D38" s="25" t="s">
        <v>13</v>
      </c>
      <c r="E38" s="25">
        <v>4000</v>
      </c>
      <c r="F38" s="25">
        <v>50</v>
      </c>
      <c r="G38" s="25">
        <v>200000</v>
      </c>
      <c r="H38" s="25">
        <v>50</v>
      </c>
      <c r="I38" s="25">
        <v>200000</v>
      </c>
    </row>
    <row r="39" spans="1:9">
      <c r="A39" s="436">
        <v>31</v>
      </c>
      <c r="B39" s="25" t="s">
        <v>947</v>
      </c>
      <c r="C39" s="25">
        <v>2010</v>
      </c>
      <c r="D39" s="25" t="s">
        <v>13</v>
      </c>
      <c r="E39" s="25">
        <v>9750</v>
      </c>
      <c r="F39" s="25">
        <v>12</v>
      </c>
      <c r="G39" s="25">
        <v>117000</v>
      </c>
      <c r="H39" s="25">
        <v>12</v>
      </c>
      <c r="I39" s="25">
        <v>117000</v>
      </c>
    </row>
    <row r="40" spans="1:9">
      <c r="A40" s="436">
        <v>32</v>
      </c>
      <c r="B40" s="25" t="s">
        <v>948</v>
      </c>
      <c r="C40" s="25">
        <v>2010</v>
      </c>
      <c r="D40" s="25" t="s">
        <v>13</v>
      </c>
      <c r="E40" s="25">
        <v>2600</v>
      </c>
      <c r="F40" s="25">
        <v>12</v>
      </c>
      <c r="G40" s="25">
        <v>31200</v>
      </c>
      <c r="H40" s="25">
        <v>12</v>
      </c>
      <c r="I40" s="25">
        <v>31200</v>
      </c>
    </row>
    <row r="41" spans="1:9">
      <c r="A41" s="436">
        <v>33</v>
      </c>
      <c r="B41" s="25" t="s">
        <v>949</v>
      </c>
      <c r="C41" s="25">
        <v>2010</v>
      </c>
      <c r="D41" s="25" t="s">
        <v>13</v>
      </c>
      <c r="E41" s="25">
        <v>2600</v>
      </c>
      <c r="F41" s="25">
        <v>12</v>
      </c>
      <c r="G41" s="25">
        <v>31200</v>
      </c>
      <c r="H41" s="25">
        <v>12</v>
      </c>
      <c r="I41" s="25">
        <v>31200</v>
      </c>
    </row>
    <row r="42" spans="1:9">
      <c r="A42" s="436">
        <v>34</v>
      </c>
      <c r="B42" s="25" t="s">
        <v>950</v>
      </c>
      <c r="C42" s="25">
        <v>2010</v>
      </c>
      <c r="D42" s="25" t="s">
        <v>13</v>
      </c>
      <c r="E42" s="25">
        <v>1300</v>
      </c>
      <c r="F42" s="25">
        <v>12</v>
      </c>
      <c r="G42" s="25">
        <v>15600</v>
      </c>
      <c r="H42" s="25">
        <v>12</v>
      </c>
      <c r="I42" s="25">
        <v>15600</v>
      </c>
    </row>
    <row r="43" spans="1:9">
      <c r="A43" s="436">
        <v>35</v>
      </c>
      <c r="B43" s="25" t="s">
        <v>951</v>
      </c>
      <c r="C43" s="25">
        <v>2010</v>
      </c>
      <c r="D43" s="25" t="s">
        <v>13</v>
      </c>
      <c r="E43" s="25">
        <v>9100</v>
      </c>
      <c r="F43" s="25">
        <v>10</v>
      </c>
      <c r="G43" s="25">
        <v>91000</v>
      </c>
      <c r="H43" s="25">
        <v>10</v>
      </c>
      <c r="I43" s="25">
        <v>91000</v>
      </c>
    </row>
    <row r="44" spans="1:9">
      <c r="A44" s="436">
        <v>36</v>
      </c>
      <c r="B44" s="25" t="s">
        <v>952</v>
      </c>
      <c r="C44" s="25">
        <v>1999</v>
      </c>
      <c r="D44" s="25" t="s">
        <v>13</v>
      </c>
      <c r="E44" s="25">
        <v>1000</v>
      </c>
      <c r="F44" s="25">
        <v>18</v>
      </c>
      <c r="G44" s="25">
        <v>18000</v>
      </c>
      <c r="H44" s="25">
        <v>18</v>
      </c>
      <c r="I44" s="25">
        <v>18000</v>
      </c>
    </row>
    <row r="45" spans="1:9">
      <c r="A45" s="436">
        <v>37</v>
      </c>
      <c r="B45" s="25" t="s">
        <v>953</v>
      </c>
      <c r="C45" s="25">
        <v>2003</v>
      </c>
      <c r="D45" s="25" t="s">
        <v>727</v>
      </c>
      <c r="E45" s="25">
        <v>1750</v>
      </c>
      <c r="F45" s="25">
        <v>64</v>
      </c>
      <c r="G45" s="25">
        <v>112000</v>
      </c>
      <c r="H45" s="25">
        <v>64</v>
      </c>
      <c r="I45" s="25">
        <v>112000</v>
      </c>
    </row>
    <row r="46" spans="1:9">
      <c r="A46" s="436">
        <v>38</v>
      </c>
      <c r="B46" s="25" t="s">
        <v>954</v>
      </c>
      <c r="C46" s="25">
        <v>2010</v>
      </c>
      <c r="D46" s="25" t="s">
        <v>13</v>
      </c>
      <c r="E46" s="25">
        <v>13500</v>
      </c>
      <c r="F46" s="25">
        <v>1</v>
      </c>
      <c r="G46" s="25">
        <v>13500</v>
      </c>
      <c r="H46" s="25">
        <v>1</v>
      </c>
      <c r="I46" s="25">
        <v>13500</v>
      </c>
    </row>
    <row r="47" spans="1:9">
      <c r="A47" s="436">
        <v>39</v>
      </c>
      <c r="B47" s="25" t="s">
        <v>954</v>
      </c>
      <c r="C47" s="25">
        <v>2010</v>
      </c>
      <c r="D47" s="25" t="s">
        <v>13</v>
      </c>
      <c r="E47" s="25">
        <v>7400</v>
      </c>
      <c r="F47" s="25">
        <v>4</v>
      </c>
      <c r="G47" s="25">
        <v>29600</v>
      </c>
      <c r="H47" s="25">
        <v>4</v>
      </c>
      <c r="I47" s="25">
        <v>29600</v>
      </c>
    </row>
    <row r="48" spans="1:9">
      <c r="A48" s="436">
        <v>40</v>
      </c>
      <c r="B48" s="25" t="s">
        <v>955</v>
      </c>
      <c r="C48" s="25">
        <v>2004</v>
      </c>
      <c r="D48" s="25" t="s">
        <v>13</v>
      </c>
      <c r="E48" s="25">
        <v>2750</v>
      </c>
      <c r="F48" s="25">
        <v>10</v>
      </c>
      <c r="G48" s="25">
        <v>27500</v>
      </c>
      <c r="H48" s="25">
        <v>10</v>
      </c>
      <c r="I48" s="25">
        <v>27500</v>
      </c>
    </row>
    <row r="49" spans="1:9">
      <c r="A49" s="436">
        <v>41</v>
      </c>
      <c r="B49" s="25" t="s">
        <v>956</v>
      </c>
      <c r="C49" s="25">
        <v>2007</v>
      </c>
      <c r="D49" s="25" t="s">
        <v>13</v>
      </c>
      <c r="E49" s="25">
        <v>720</v>
      </c>
      <c r="F49" s="25">
        <v>1</v>
      </c>
      <c r="G49" s="25">
        <v>720</v>
      </c>
      <c r="H49" s="25">
        <v>1</v>
      </c>
      <c r="I49" s="25">
        <v>720</v>
      </c>
    </row>
    <row r="50" spans="1:9">
      <c r="A50" s="436">
        <v>42</v>
      </c>
      <c r="B50" s="25" t="s">
        <v>957</v>
      </c>
      <c r="C50" s="25">
        <v>2009</v>
      </c>
      <c r="D50" s="25" t="s">
        <v>13</v>
      </c>
      <c r="E50" s="25">
        <v>9100</v>
      </c>
      <c r="F50" s="25">
        <v>16</v>
      </c>
      <c r="G50" s="25">
        <v>145600</v>
      </c>
      <c r="H50" s="25">
        <v>16</v>
      </c>
      <c r="I50" s="25">
        <v>145600</v>
      </c>
    </row>
    <row r="51" spans="1:9">
      <c r="A51" s="436">
        <v>43</v>
      </c>
      <c r="B51" s="25" t="s">
        <v>958</v>
      </c>
      <c r="C51" s="25">
        <v>2009</v>
      </c>
      <c r="D51" s="25" t="s">
        <v>13</v>
      </c>
      <c r="E51" s="25">
        <v>7800</v>
      </c>
      <c r="F51" s="25">
        <v>16</v>
      </c>
      <c r="G51" s="25">
        <v>124800</v>
      </c>
      <c r="H51" s="25">
        <v>16</v>
      </c>
      <c r="I51" s="25">
        <v>124800</v>
      </c>
    </row>
    <row r="52" spans="1:9">
      <c r="A52" s="436">
        <v>44</v>
      </c>
      <c r="B52" s="25" t="s">
        <v>959</v>
      </c>
      <c r="C52" s="25">
        <v>2009</v>
      </c>
      <c r="D52" s="25" t="s">
        <v>13</v>
      </c>
      <c r="E52" s="25">
        <v>5525</v>
      </c>
      <c r="F52" s="25">
        <v>16</v>
      </c>
      <c r="G52" s="25">
        <v>88400</v>
      </c>
      <c r="H52" s="25">
        <v>16</v>
      </c>
      <c r="I52" s="25">
        <v>88400</v>
      </c>
    </row>
    <row r="53" spans="1:9">
      <c r="A53" s="436">
        <v>45</v>
      </c>
      <c r="B53" s="25" t="s">
        <v>960</v>
      </c>
      <c r="C53" s="25">
        <v>2009</v>
      </c>
      <c r="D53" s="25" t="s">
        <v>13</v>
      </c>
      <c r="E53" s="25">
        <v>1950</v>
      </c>
      <c r="F53" s="25">
        <v>16</v>
      </c>
      <c r="G53" s="25">
        <v>31200</v>
      </c>
      <c r="H53" s="25">
        <v>16</v>
      </c>
      <c r="I53" s="25">
        <v>31200</v>
      </c>
    </row>
    <row r="54" spans="1:9">
      <c r="A54" s="436">
        <v>46</v>
      </c>
      <c r="B54" s="25" t="s">
        <v>961</v>
      </c>
      <c r="C54" s="25">
        <v>2009</v>
      </c>
      <c r="D54" s="25" t="s">
        <v>13</v>
      </c>
      <c r="E54" s="25">
        <v>4000</v>
      </c>
      <c r="F54" s="25">
        <v>1</v>
      </c>
      <c r="G54" s="25">
        <v>4000</v>
      </c>
      <c r="H54" s="25">
        <v>1</v>
      </c>
      <c r="I54" s="25">
        <v>4000</v>
      </c>
    </row>
    <row r="55" spans="1:9">
      <c r="A55" s="436">
        <v>47</v>
      </c>
      <c r="B55" s="25" t="s">
        <v>962</v>
      </c>
      <c r="C55" s="25">
        <v>2009</v>
      </c>
      <c r="D55" s="25" t="s">
        <v>13</v>
      </c>
      <c r="E55" s="25">
        <v>4000</v>
      </c>
      <c r="F55" s="25">
        <v>1</v>
      </c>
      <c r="G55" s="25">
        <v>4000</v>
      </c>
      <c r="H55" s="25">
        <v>1</v>
      </c>
      <c r="I55" s="25">
        <v>4000</v>
      </c>
    </row>
    <row r="56" spans="1:9">
      <c r="A56" s="436">
        <v>48</v>
      </c>
      <c r="B56" s="25" t="s">
        <v>963</v>
      </c>
      <c r="C56" s="25">
        <v>2010</v>
      </c>
      <c r="D56" s="25" t="s">
        <v>13</v>
      </c>
      <c r="E56" s="25">
        <v>156000</v>
      </c>
      <c r="F56" s="25">
        <v>1</v>
      </c>
      <c r="G56" s="25">
        <v>156000</v>
      </c>
      <c r="H56" s="25">
        <v>1</v>
      </c>
      <c r="I56" s="25">
        <v>156000</v>
      </c>
    </row>
    <row r="57" spans="1:9">
      <c r="A57" s="436">
        <v>49</v>
      </c>
      <c r="B57" s="25" t="s">
        <v>964</v>
      </c>
      <c r="C57" s="25">
        <v>2010</v>
      </c>
      <c r="D57" s="25" t="s">
        <v>13</v>
      </c>
      <c r="E57" s="25">
        <v>169000</v>
      </c>
      <c r="F57" s="25">
        <v>1</v>
      </c>
      <c r="G57" s="25">
        <v>169000</v>
      </c>
      <c r="H57" s="25">
        <v>1</v>
      </c>
      <c r="I57" s="25">
        <v>169000</v>
      </c>
    </row>
    <row r="58" spans="1:9">
      <c r="A58" s="436">
        <v>50</v>
      </c>
      <c r="B58" s="25" t="s">
        <v>965</v>
      </c>
      <c r="C58" s="25">
        <v>2011</v>
      </c>
      <c r="D58" s="25" t="s">
        <v>13</v>
      </c>
      <c r="E58" s="25">
        <v>6500</v>
      </c>
      <c r="F58" s="25">
        <v>3</v>
      </c>
      <c r="G58" s="25">
        <v>19500</v>
      </c>
      <c r="H58" s="25">
        <v>3</v>
      </c>
      <c r="I58" s="25">
        <v>19500</v>
      </c>
    </row>
    <row r="59" spans="1:9">
      <c r="A59" s="436">
        <v>51</v>
      </c>
      <c r="B59" s="25" t="s">
        <v>966</v>
      </c>
      <c r="C59" s="25">
        <v>2011</v>
      </c>
      <c r="D59" s="25" t="s">
        <v>13</v>
      </c>
      <c r="E59" s="25">
        <v>39000</v>
      </c>
      <c r="F59" s="25">
        <v>1</v>
      </c>
      <c r="G59" s="25">
        <v>39000</v>
      </c>
      <c r="H59" s="25">
        <v>1</v>
      </c>
      <c r="I59" s="25">
        <v>39000</v>
      </c>
    </row>
    <row r="60" spans="1:9">
      <c r="A60" s="436">
        <v>52</v>
      </c>
      <c r="B60" s="161" t="s">
        <v>799</v>
      </c>
      <c r="C60" s="161">
        <v>2011</v>
      </c>
      <c r="D60" s="161" t="s">
        <v>13</v>
      </c>
      <c r="E60" s="161">
        <v>10000</v>
      </c>
      <c r="F60" s="161">
        <v>1</v>
      </c>
      <c r="G60" s="161">
        <v>10000</v>
      </c>
      <c r="H60" s="161">
        <v>1</v>
      </c>
      <c r="I60" s="25">
        <v>10000</v>
      </c>
    </row>
    <row r="61" spans="1:9">
      <c r="A61" s="436">
        <v>53</v>
      </c>
      <c r="B61" s="161" t="s">
        <v>967</v>
      </c>
      <c r="C61" s="161">
        <v>2011</v>
      </c>
      <c r="D61" s="161" t="s">
        <v>13</v>
      </c>
      <c r="E61" s="161">
        <v>11700</v>
      </c>
      <c r="F61" s="161">
        <v>25</v>
      </c>
      <c r="G61" s="161">
        <v>292500</v>
      </c>
      <c r="H61" s="161">
        <v>25</v>
      </c>
      <c r="I61" s="25">
        <v>292500</v>
      </c>
    </row>
    <row r="62" spans="1:9">
      <c r="A62" s="436">
        <v>54</v>
      </c>
      <c r="B62" s="25" t="s">
        <v>954</v>
      </c>
      <c r="C62" s="161">
        <v>2012</v>
      </c>
      <c r="D62" s="161" t="s">
        <v>13</v>
      </c>
      <c r="E62" s="161">
        <v>5850</v>
      </c>
      <c r="F62" s="161">
        <v>1</v>
      </c>
      <c r="G62" s="161">
        <v>5850</v>
      </c>
      <c r="H62" s="161">
        <v>1</v>
      </c>
      <c r="I62" s="25">
        <v>5850</v>
      </c>
    </row>
    <row r="63" spans="1:9">
      <c r="A63" s="436">
        <v>55</v>
      </c>
      <c r="B63" s="161" t="s">
        <v>968</v>
      </c>
      <c r="C63" s="161">
        <v>2013</v>
      </c>
      <c r="D63" s="161" t="s">
        <v>13</v>
      </c>
      <c r="E63" s="161">
        <v>100000</v>
      </c>
      <c r="F63" s="161">
        <v>1</v>
      </c>
      <c r="G63" s="161">
        <v>100000</v>
      </c>
      <c r="H63" s="161">
        <v>1</v>
      </c>
      <c r="I63" s="25">
        <v>100000</v>
      </c>
    </row>
    <row r="64" spans="1:9">
      <c r="A64" s="436">
        <v>56</v>
      </c>
      <c r="B64" s="161" t="s">
        <v>969</v>
      </c>
      <c r="C64" s="161">
        <v>2013</v>
      </c>
      <c r="D64" s="161" t="s">
        <v>13</v>
      </c>
      <c r="E64" s="161">
        <v>20000</v>
      </c>
      <c r="F64" s="161">
        <v>1</v>
      </c>
      <c r="G64" s="161">
        <v>20000</v>
      </c>
      <c r="H64" s="161">
        <v>1</v>
      </c>
      <c r="I64" s="25">
        <v>20000</v>
      </c>
    </row>
    <row r="65" spans="1:9">
      <c r="A65" s="436">
        <v>57</v>
      </c>
      <c r="B65" s="161" t="s">
        <v>110</v>
      </c>
      <c r="C65" s="161">
        <v>2013</v>
      </c>
      <c r="D65" s="161" t="s">
        <v>13</v>
      </c>
      <c r="E65" s="161">
        <v>3770</v>
      </c>
      <c r="F65" s="161">
        <v>1</v>
      </c>
      <c r="G65" s="161">
        <v>3770</v>
      </c>
      <c r="H65" s="161">
        <v>1</v>
      </c>
      <c r="I65" s="25">
        <v>3770</v>
      </c>
    </row>
    <row r="66" spans="1:9">
      <c r="A66" s="436">
        <v>58</v>
      </c>
      <c r="B66" s="25" t="s">
        <v>965</v>
      </c>
      <c r="C66" s="161">
        <v>2014</v>
      </c>
      <c r="D66" s="161" t="s">
        <v>13</v>
      </c>
      <c r="E66" s="161">
        <v>7150</v>
      </c>
      <c r="F66" s="161">
        <v>3</v>
      </c>
      <c r="G66" s="161">
        <v>21450</v>
      </c>
      <c r="H66" s="161">
        <v>3</v>
      </c>
      <c r="I66" s="25">
        <v>21450</v>
      </c>
    </row>
    <row r="67" spans="1:9">
      <c r="A67" s="436">
        <v>59</v>
      </c>
      <c r="B67" s="161" t="s">
        <v>119</v>
      </c>
      <c r="C67" s="161">
        <v>2015</v>
      </c>
      <c r="D67" s="161" t="s">
        <v>970</v>
      </c>
      <c r="E67" s="161">
        <v>3950</v>
      </c>
      <c r="F67" s="162">
        <v>21.54</v>
      </c>
      <c r="G67" s="161">
        <v>85083</v>
      </c>
      <c r="H67" s="163">
        <v>21.54</v>
      </c>
      <c r="I67" s="25">
        <v>85083</v>
      </c>
    </row>
    <row r="68" spans="1:9">
      <c r="A68" s="436">
        <v>60</v>
      </c>
      <c r="B68" s="161" t="s">
        <v>119</v>
      </c>
      <c r="C68" s="161">
        <v>2015</v>
      </c>
      <c r="D68" s="161" t="s">
        <v>970</v>
      </c>
      <c r="E68" s="161">
        <v>3555</v>
      </c>
      <c r="F68" s="164">
        <v>25</v>
      </c>
      <c r="G68" s="161">
        <v>88875</v>
      </c>
      <c r="H68" s="164">
        <v>25</v>
      </c>
      <c r="I68" s="25">
        <v>88875</v>
      </c>
    </row>
    <row r="69" spans="1:9">
      <c r="A69" s="436">
        <v>61</v>
      </c>
      <c r="B69" s="161" t="s">
        <v>971</v>
      </c>
      <c r="C69" s="161">
        <v>2015</v>
      </c>
      <c r="D69" s="161" t="s">
        <v>13</v>
      </c>
      <c r="E69" s="161">
        <v>34760</v>
      </c>
      <c r="F69" s="164">
        <v>1</v>
      </c>
      <c r="G69" s="161">
        <v>34760</v>
      </c>
      <c r="H69" s="164">
        <v>1</v>
      </c>
      <c r="I69" s="25">
        <v>34760</v>
      </c>
    </row>
    <row r="70" spans="1:9">
      <c r="A70" s="436">
        <v>62</v>
      </c>
      <c r="B70" s="161" t="s">
        <v>90</v>
      </c>
      <c r="C70" s="161">
        <v>2015</v>
      </c>
      <c r="D70" s="161" t="s">
        <v>13</v>
      </c>
      <c r="E70" s="161">
        <v>7500</v>
      </c>
      <c r="F70" s="164">
        <v>40</v>
      </c>
      <c r="G70" s="161">
        <v>300000</v>
      </c>
      <c r="H70" s="164">
        <v>40</v>
      </c>
      <c r="I70" s="25">
        <v>300000</v>
      </c>
    </row>
    <row r="71" spans="1:9">
      <c r="A71" s="436">
        <v>63</v>
      </c>
      <c r="B71" s="161" t="s">
        <v>972</v>
      </c>
      <c r="C71" s="161">
        <v>2015</v>
      </c>
      <c r="D71" s="161" t="s">
        <v>13</v>
      </c>
      <c r="E71" s="161">
        <v>6320</v>
      </c>
      <c r="F71" s="164">
        <v>40</v>
      </c>
      <c r="G71" s="161">
        <v>252800</v>
      </c>
      <c r="H71" s="164">
        <v>40</v>
      </c>
      <c r="I71" s="25">
        <v>252800</v>
      </c>
    </row>
    <row r="72" spans="1:9">
      <c r="A72" s="436">
        <v>64</v>
      </c>
      <c r="B72" s="161" t="s">
        <v>973</v>
      </c>
      <c r="C72" s="161">
        <v>2015</v>
      </c>
      <c r="D72" s="161" t="s">
        <v>13</v>
      </c>
      <c r="E72" s="161">
        <v>14220</v>
      </c>
      <c r="F72" s="164">
        <v>8</v>
      </c>
      <c r="G72" s="161">
        <v>113760</v>
      </c>
      <c r="H72" s="164">
        <v>8</v>
      </c>
      <c r="I72" s="25">
        <v>113760</v>
      </c>
    </row>
    <row r="73" spans="1:9">
      <c r="A73" s="436">
        <v>65</v>
      </c>
      <c r="B73" s="161" t="s">
        <v>348</v>
      </c>
      <c r="C73" s="161">
        <v>2015</v>
      </c>
      <c r="D73" s="161" t="s">
        <v>13</v>
      </c>
      <c r="E73" s="161">
        <v>90850</v>
      </c>
      <c r="F73" s="164">
        <v>1</v>
      </c>
      <c r="G73" s="161">
        <v>90850</v>
      </c>
      <c r="H73" s="164">
        <v>1</v>
      </c>
      <c r="I73" s="25">
        <v>90850</v>
      </c>
    </row>
    <row r="74" spans="1:9">
      <c r="A74" s="436">
        <v>66</v>
      </c>
      <c r="B74" s="161" t="s">
        <v>974</v>
      </c>
      <c r="C74" s="161">
        <v>2015</v>
      </c>
      <c r="D74" s="161" t="s">
        <v>13</v>
      </c>
      <c r="E74" s="161">
        <v>255960</v>
      </c>
      <c r="F74" s="164">
        <v>1</v>
      </c>
      <c r="G74" s="161">
        <v>255960</v>
      </c>
      <c r="H74" s="164">
        <v>1</v>
      </c>
      <c r="I74" s="25">
        <v>255960</v>
      </c>
    </row>
    <row r="75" spans="1:9">
      <c r="A75" s="436">
        <v>67</v>
      </c>
      <c r="B75" s="161" t="s">
        <v>975</v>
      </c>
      <c r="C75" s="161">
        <v>2015</v>
      </c>
      <c r="D75" s="161" t="s">
        <v>13</v>
      </c>
      <c r="E75" s="161">
        <v>20000</v>
      </c>
      <c r="F75" s="164">
        <v>1</v>
      </c>
      <c r="G75" s="161">
        <v>20000</v>
      </c>
      <c r="H75" s="164">
        <v>1</v>
      </c>
      <c r="I75" s="25">
        <v>20000</v>
      </c>
    </row>
    <row r="76" spans="1:9">
      <c r="A76" s="436">
        <v>68</v>
      </c>
      <c r="B76" s="161" t="s">
        <v>976</v>
      </c>
      <c r="C76" s="161">
        <v>2015</v>
      </c>
      <c r="D76" s="161" t="s">
        <v>13</v>
      </c>
      <c r="E76" s="161">
        <v>19750</v>
      </c>
      <c r="F76" s="164">
        <v>2</v>
      </c>
      <c r="G76" s="161">
        <v>39500</v>
      </c>
      <c r="H76" s="164">
        <v>2</v>
      </c>
      <c r="I76" s="25">
        <v>39500</v>
      </c>
    </row>
    <row r="77" spans="1:9">
      <c r="A77" s="436">
        <v>69</v>
      </c>
      <c r="B77" s="161" t="s">
        <v>977</v>
      </c>
      <c r="C77" s="161">
        <v>2015</v>
      </c>
      <c r="D77" s="161" t="s">
        <v>13</v>
      </c>
      <c r="E77" s="161">
        <v>9600</v>
      </c>
      <c r="F77" s="164">
        <v>3</v>
      </c>
      <c r="G77" s="161">
        <v>28800</v>
      </c>
      <c r="H77" s="164">
        <v>3</v>
      </c>
      <c r="I77" s="25">
        <v>28800</v>
      </c>
    </row>
    <row r="78" spans="1:9">
      <c r="A78" s="436">
        <v>70</v>
      </c>
      <c r="B78" s="161" t="s">
        <v>978</v>
      </c>
      <c r="C78" s="161">
        <v>2015</v>
      </c>
      <c r="D78" s="161" t="s">
        <v>13</v>
      </c>
      <c r="E78" s="161">
        <v>35550</v>
      </c>
      <c r="F78" s="164">
        <v>1</v>
      </c>
      <c r="G78" s="161">
        <v>35550</v>
      </c>
      <c r="H78" s="164">
        <v>1</v>
      </c>
      <c r="I78" s="25">
        <v>35550</v>
      </c>
    </row>
    <row r="79" spans="1:9">
      <c r="A79" s="436">
        <v>71</v>
      </c>
      <c r="B79" s="161" t="s">
        <v>979</v>
      </c>
      <c r="C79" s="161">
        <v>2015</v>
      </c>
      <c r="D79" s="161" t="s">
        <v>13</v>
      </c>
      <c r="E79" s="161">
        <v>2925</v>
      </c>
      <c r="F79" s="164">
        <v>2</v>
      </c>
      <c r="G79" s="161">
        <v>5850</v>
      </c>
      <c r="H79" s="164">
        <v>2</v>
      </c>
      <c r="I79" s="25">
        <v>5850</v>
      </c>
    </row>
    <row r="80" spans="1:9">
      <c r="A80" s="436">
        <v>72</v>
      </c>
      <c r="B80" s="161" t="s">
        <v>980</v>
      </c>
      <c r="C80" s="161">
        <v>2015</v>
      </c>
      <c r="D80" s="161" t="s">
        <v>13</v>
      </c>
      <c r="E80" s="161">
        <v>2880</v>
      </c>
      <c r="F80" s="164">
        <v>2</v>
      </c>
      <c r="G80" s="161">
        <v>5760</v>
      </c>
      <c r="H80" s="164">
        <v>2</v>
      </c>
      <c r="I80" s="25">
        <v>5760</v>
      </c>
    </row>
    <row r="81" spans="1:9">
      <c r="A81" s="436">
        <v>73</v>
      </c>
      <c r="B81" s="161" t="s">
        <v>981</v>
      </c>
      <c r="C81" s="161">
        <v>2016</v>
      </c>
      <c r="D81" s="161" t="s">
        <v>13</v>
      </c>
      <c r="E81" s="161">
        <v>12640</v>
      </c>
      <c r="F81" s="164">
        <v>10</v>
      </c>
      <c r="G81" s="161">
        <v>126400</v>
      </c>
      <c r="H81" s="164">
        <v>10</v>
      </c>
      <c r="I81" s="25">
        <v>126400</v>
      </c>
    </row>
    <row r="82" spans="1:9">
      <c r="A82" s="436">
        <v>74</v>
      </c>
      <c r="B82" s="161" t="s">
        <v>982</v>
      </c>
      <c r="C82" s="161">
        <v>2016</v>
      </c>
      <c r="D82" s="161" t="s">
        <v>13</v>
      </c>
      <c r="E82" s="161">
        <v>10270</v>
      </c>
      <c r="F82" s="164">
        <v>7</v>
      </c>
      <c r="G82" s="161">
        <v>71890</v>
      </c>
      <c r="H82" s="164">
        <v>7</v>
      </c>
      <c r="I82" s="25">
        <v>71890</v>
      </c>
    </row>
    <row r="83" spans="1:9">
      <c r="A83" s="436">
        <v>75</v>
      </c>
      <c r="B83" s="161" t="s">
        <v>983</v>
      </c>
      <c r="C83" s="161">
        <v>2016</v>
      </c>
      <c r="D83" s="161" t="s">
        <v>13</v>
      </c>
      <c r="E83" s="161">
        <v>12640</v>
      </c>
      <c r="F83" s="164">
        <v>20</v>
      </c>
      <c r="G83" s="161">
        <v>252800</v>
      </c>
      <c r="H83" s="164">
        <v>20</v>
      </c>
      <c r="I83" s="25">
        <v>252800</v>
      </c>
    </row>
    <row r="84" spans="1:9">
      <c r="A84" s="436">
        <v>76</v>
      </c>
      <c r="B84" s="161" t="s">
        <v>984</v>
      </c>
      <c r="C84" s="161">
        <v>2016</v>
      </c>
      <c r="D84" s="161" t="s">
        <v>13</v>
      </c>
      <c r="E84" s="161">
        <v>12640</v>
      </c>
      <c r="F84" s="164">
        <v>8</v>
      </c>
      <c r="G84" s="161">
        <v>101120</v>
      </c>
      <c r="H84" s="164">
        <v>8</v>
      </c>
      <c r="I84" s="25">
        <v>101120</v>
      </c>
    </row>
    <row r="85" spans="1:9">
      <c r="A85" s="436">
        <v>77</v>
      </c>
      <c r="B85" s="161" t="s">
        <v>985</v>
      </c>
      <c r="C85" s="161">
        <v>2016</v>
      </c>
      <c r="D85" s="161" t="s">
        <v>13</v>
      </c>
      <c r="E85" s="161">
        <v>6000</v>
      </c>
      <c r="F85" s="164">
        <v>8</v>
      </c>
      <c r="G85" s="161">
        <v>48000</v>
      </c>
      <c r="H85" s="164">
        <v>8</v>
      </c>
      <c r="I85" s="25">
        <v>48000</v>
      </c>
    </row>
    <row r="86" spans="1:9">
      <c r="A86" s="436">
        <v>78</v>
      </c>
      <c r="B86" s="161" t="s">
        <v>851</v>
      </c>
      <c r="C86" s="161">
        <v>2016</v>
      </c>
      <c r="D86" s="161" t="s">
        <v>13</v>
      </c>
      <c r="E86" s="161">
        <v>39500</v>
      </c>
      <c r="F86" s="164">
        <v>1</v>
      </c>
      <c r="G86" s="161">
        <v>39500</v>
      </c>
      <c r="H86" s="164">
        <v>1</v>
      </c>
      <c r="I86" s="25">
        <v>39500</v>
      </c>
    </row>
    <row r="87" spans="1:9">
      <c r="A87" s="436">
        <v>79</v>
      </c>
      <c r="B87" s="161" t="s">
        <v>677</v>
      </c>
      <c r="C87" s="161">
        <v>2016</v>
      </c>
      <c r="D87" s="161" t="s">
        <v>13</v>
      </c>
      <c r="E87" s="161">
        <v>200000</v>
      </c>
      <c r="F87" s="164">
        <v>1</v>
      </c>
      <c r="G87" s="161">
        <v>200000</v>
      </c>
      <c r="H87" s="164">
        <v>1</v>
      </c>
      <c r="I87" s="25">
        <v>200000</v>
      </c>
    </row>
    <row r="88" spans="1:9">
      <c r="A88" s="436">
        <v>80</v>
      </c>
      <c r="B88" s="161" t="s">
        <v>596</v>
      </c>
      <c r="C88" s="161">
        <v>2016</v>
      </c>
      <c r="D88" s="161" t="s">
        <v>13</v>
      </c>
      <c r="E88" s="161">
        <v>94800</v>
      </c>
      <c r="F88" s="164">
        <v>1</v>
      </c>
      <c r="G88" s="161">
        <v>94800</v>
      </c>
      <c r="H88" s="164">
        <v>1</v>
      </c>
      <c r="I88" s="25">
        <v>94800</v>
      </c>
    </row>
    <row r="89" spans="1:9">
      <c r="A89" s="436">
        <v>81</v>
      </c>
      <c r="B89" s="161" t="s">
        <v>348</v>
      </c>
      <c r="C89" s="161">
        <v>2016</v>
      </c>
      <c r="D89" s="161" t="s">
        <v>13</v>
      </c>
      <c r="E89" s="161">
        <v>47400</v>
      </c>
      <c r="F89" s="164">
        <v>2</v>
      </c>
      <c r="G89" s="161">
        <v>94800</v>
      </c>
      <c r="H89" s="164">
        <v>2</v>
      </c>
      <c r="I89" s="25">
        <v>94800</v>
      </c>
    </row>
    <row r="90" spans="1:9">
      <c r="A90" s="436">
        <v>82</v>
      </c>
      <c r="B90" s="161" t="s">
        <v>986</v>
      </c>
      <c r="C90" s="161">
        <v>2016</v>
      </c>
      <c r="D90" s="161" t="s">
        <v>13</v>
      </c>
      <c r="E90" s="161">
        <v>15800</v>
      </c>
      <c r="F90" s="164">
        <v>1</v>
      </c>
      <c r="G90" s="161">
        <v>15800</v>
      </c>
      <c r="H90" s="164">
        <v>1</v>
      </c>
      <c r="I90" s="25">
        <v>15800</v>
      </c>
    </row>
    <row r="91" spans="1:9">
      <c r="A91" s="436">
        <v>83</v>
      </c>
      <c r="B91" s="161" t="s">
        <v>987</v>
      </c>
      <c r="C91" s="161">
        <v>2017</v>
      </c>
      <c r="D91" s="161" t="s">
        <v>13</v>
      </c>
      <c r="E91" s="161">
        <v>2436</v>
      </c>
      <c r="F91" s="165">
        <v>13</v>
      </c>
      <c r="G91" s="161">
        <v>31666</v>
      </c>
      <c r="H91" s="161">
        <v>13</v>
      </c>
      <c r="I91" s="25">
        <v>31666</v>
      </c>
    </row>
    <row r="92" spans="1:9">
      <c r="A92" s="436">
        <v>84</v>
      </c>
      <c r="B92" s="161" t="s">
        <v>988</v>
      </c>
      <c r="C92" s="161">
        <v>2017</v>
      </c>
      <c r="D92" s="161" t="s">
        <v>13</v>
      </c>
      <c r="E92" s="161">
        <v>7680</v>
      </c>
      <c r="F92" s="164">
        <v>7</v>
      </c>
      <c r="G92" s="161">
        <v>53760</v>
      </c>
      <c r="H92" s="164">
        <v>7</v>
      </c>
      <c r="I92" s="25">
        <v>53760</v>
      </c>
    </row>
    <row r="93" spans="1:9">
      <c r="A93" s="436">
        <v>85</v>
      </c>
      <c r="B93" s="25" t="s">
        <v>989</v>
      </c>
      <c r="C93" s="25">
        <v>2017</v>
      </c>
      <c r="D93" s="25" t="s">
        <v>13</v>
      </c>
      <c r="E93" s="25">
        <v>39500</v>
      </c>
      <c r="F93" s="166">
        <v>1</v>
      </c>
      <c r="G93" s="25">
        <v>39500</v>
      </c>
      <c r="H93" s="166">
        <v>1</v>
      </c>
      <c r="I93" s="25">
        <v>39500</v>
      </c>
    </row>
    <row r="94" spans="1:9">
      <c r="A94" s="436">
        <v>86</v>
      </c>
      <c r="B94" s="25" t="s">
        <v>990</v>
      </c>
      <c r="C94" s="25">
        <v>2017</v>
      </c>
      <c r="D94" s="25" t="s">
        <v>13</v>
      </c>
      <c r="E94" s="25">
        <v>86900</v>
      </c>
      <c r="F94" s="25">
        <v>1</v>
      </c>
      <c r="G94" s="25">
        <v>86900</v>
      </c>
      <c r="H94" s="25">
        <v>1</v>
      </c>
      <c r="I94" s="25">
        <v>86900</v>
      </c>
    </row>
    <row r="95" spans="1:9">
      <c r="A95" s="436">
        <v>87</v>
      </c>
      <c r="B95" s="161" t="s">
        <v>991</v>
      </c>
      <c r="C95" s="161">
        <v>2018</v>
      </c>
      <c r="D95" s="161" t="s">
        <v>13</v>
      </c>
      <c r="E95" s="161">
        <v>9350</v>
      </c>
      <c r="F95" s="164">
        <v>20</v>
      </c>
      <c r="G95" s="161">
        <v>187000</v>
      </c>
      <c r="H95" s="164">
        <v>20</v>
      </c>
      <c r="I95" s="25">
        <f>E95*H95</f>
        <v>187000</v>
      </c>
    </row>
    <row r="96" spans="1:9">
      <c r="A96" s="436">
        <v>88</v>
      </c>
      <c r="B96" s="161" t="s">
        <v>992</v>
      </c>
      <c r="C96" s="161">
        <v>2018</v>
      </c>
      <c r="D96" s="161" t="s">
        <v>13</v>
      </c>
      <c r="E96" s="161">
        <v>7778</v>
      </c>
      <c r="F96" s="161">
        <v>50</v>
      </c>
      <c r="G96" s="161">
        <v>388900</v>
      </c>
      <c r="H96" s="161">
        <v>50</v>
      </c>
      <c r="I96" s="25">
        <f>E96*H96</f>
        <v>388900</v>
      </c>
    </row>
    <row r="97" spans="1:9">
      <c r="A97" s="436">
        <v>89</v>
      </c>
      <c r="B97" s="161" t="s">
        <v>993</v>
      </c>
      <c r="C97" s="161">
        <v>2018</v>
      </c>
      <c r="D97" s="161" t="s">
        <v>13</v>
      </c>
      <c r="E97" s="161">
        <v>178200</v>
      </c>
      <c r="F97" s="164">
        <v>1</v>
      </c>
      <c r="G97" s="161">
        <v>178200</v>
      </c>
      <c r="H97" s="164">
        <v>1</v>
      </c>
      <c r="I97" s="25">
        <v>178200</v>
      </c>
    </row>
    <row r="98" spans="1:9">
      <c r="A98" s="436">
        <v>90</v>
      </c>
      <c r="B98" s="25" t="s">
        <v>994</v>
      </c>
      <c r="C98" s="25">
        <v>2018</v>
      </c>
      <c r="D98" s="25" t="s">
        <v>13</v>
      </c>
      <c r="E98" s="25">
        <v>3300</v>
      </c>
      <c r="F98" s="166">
        <v>20</v>
      </c>
      <c r="G98" s="25">
        <v>66000</v>
      </c>
      <c r="H98" s="166">
        <v>20</v>
      </c>
      <c r="I98" s="25">
        <v>66000</v>
      </c>
    </row>
    <row r="99" spans="1:9">
      <c r="A99" s="436">
        <v>91</v>
      </c>
      <c r="B99" s="25" t="s">
        <v>677</v>
      </c>
      <c r="C99" s="25">
        <v>2018</v>
      </c>
      <c r="D99" s="25" t="s">
        <v>13</v>
      </c>
      <c r="E99" s="25">
        <v>33000</v>
      </c>
      <c r="F99" s="166">
        <v>1</v>
      </c>
      <c r="G99" s="25">
        <v>33000</v>
      </c>
      <c r="H99" s="166">
        <v>1</v>
      </c>
      <c r="I99" s="25">
        <v>33000</v>
      </c>
    </row>
    <row r="100" spans="1:9">
      <c r="A100" s="436">
        <v>92</v>
      </c>
      <c r="B100" s="161" t="s">
        <v>995</v>
      </c>
      <c r="C100" s="161">
        <v>2018</v>
      </c>
      <c r="D100" s="161" t="s">
        <v>970</v>
      </c>
      <c r="E100" s="161">
        <v>1780</v>
      </c>
      <c r="F100" s="167">
        <v>141.9</v>
      </c>
      <c r="G100" s="161">
        <v>252602</v>
      </c>
      <c r="H100" s="168">
        <v>141.9</v>
      </c>
      <c r="I100" s="25">
        <v>252602</v>
      </c>
    </row>
    <row r="101" spans="1:9">
      <c r="A101" s="436">
        <v>93</v>
      </c>
      <c r="B101" s="25" t="s">
        <v>110</v>
      </c>
      <c r="C101" s="25">
        <v>2019</v>
      </c>
      <c r="D101" s="25" t="s">
        <v>13</v>
      </c>
      <c r="E101" s="25">
        <v>28600</v>
      </c>
      <c r="F101" s="166">
        <v>2</v>
      </c>
      <c r="G101" s="25">
        <v>57200</v>
      </c>
      <c r="H101" s="166">
        <v>2</v>
      </c>
      <c r="I101" s="25">
        <v>57200</v>
      </c>
    </row>
    <row r="102" spans="1:9">
      <c r="A102" s="436">
        <v>94</v>
      </c>
      <c r="B102" s="25" t="s">
        <v>996</v>
      </c>
      <c r="C102" s="25">
        <v>2019</v>
      </c>
      <c r="D102" s="25" t="s">
        <v>13</v>
      </c>
      <c r="E102" s="25">
        <v>17500</v>
      </c>
      <c r="F102" s="166">
        <v>4</v>
      </c>
      <c r="G102" s="25">
        <v>70000</v>
      </c>
      <c r="H102" s="166">
        <v>4</v>
      </c>
      <c r="I102" s="25">
        <v>70000</v>
      </c>
    </row>
    <row r="103" spans="1:9">
      <c r="A103" s="436">
        <v>95</v>
      </c>
      <c r="B103" s="169" t="s">
        <v>997</v>
      </c>
      <c r="C103" s="25">
        <v>2020</v>
      </c>
      <c r="D103" s="25" t="s">
        <v>13</v>
      </c>
      <c r="E103" s="25">
        <v>124000</v>
      </c>
      <c r="F103" s="166">
        <v>1</v>
      </c>
      <c r="G103" s="25">
        <v>124000</v>
      </c>
      <c r="H103" s="166">
        <v>1</v>
      </c>
      <c r="I103" s="25">
        <v>124000</v>
      </c>
    </row>
    <row r="104" spans="1:9">
      <c r="A104" s="436">
        <v>96</v>
      </c>
      <c r="B104" s="169" t="s">
        <v>998</v>
      </c>
      <c r="C104" s="25">
        <v>2020</v>
      </c>
      <c r="D104" s="25" t="s">
        <v>13</v>
      </c>
      <c r="E104" s="25">
        <v>65000</v>
      </c>
      <c r="F104" s="166">
        <v>1</v>
      </c>
      <c r="G104" s="25">
        <v>65000</v>
      </c>
      <c r="H104" s="166">
        <v>1</v>
      </c>
      <c r="I104" s="25">
        <v>65000</v>
      </c>
    </row>
    <row r="105" spans="1:9">
      <c r="A105" s="436">
        <v>97</v>
      </c>
      <c r="B105" s="25" t="s">
        <v>999</v>
      </c>
      <c r="C105" s="25">
        <v>2021</v>
      </c>
      <c r="D105" s="25" t="s">
        <v>13</v>
      </c>
      <c r="E105" s="25">
        <v>40000</v>
      </c>
      <c r="F105" s="166">
        <v>1</v>
      </c>
      <c r="G105" s="25">
        <v>40000</v>
      </c>
      <c r="H105" s="166">
        <v>1</v>
      </c>
      <c r="I105" s="25">
        <v>40000</v>
      </c>
    </row>
    <row r="106" spans="1:9">
      <c r="A106" s="436">
        <v>98</v>
      </c>
      <c r="B106" s="25" t="s">
        <v>1000</v>
      </c>
      <c r="C106" s="25">
        <v>2021</v>
      </c>
      <c r="D106" s="25" t="s">
        <v>13</v>
      </c>
      <c r="E106" s="25">
        <v>198000</v>
      </c>
      <c r="F106" s="166">
        <v>1</v>
      </c>
      <c r="G106" s="25">
        <v>198000</v>
      </c>
      <c r="H106" s="166">
        <v>1</v>
      </c>
      <c r="I106" s="25">
        <v>198000</v>
      </c>
    </row>
    <row r="107" spans="1:9">
      <c r="A107" s="436">
        <v>99</v>
      </c>
      <c r="B107" s="25" t="s">
        <v>1001</v>
      </c>
      <c r="C107" s="25">
        <v>2021</v>
      </c>
      <c r="D107" s="25" t="s">
        <v>13</v>
      </c>
      <c r="E107" s="25">
        <v>192500</v>
      </c>
      <c r="F107" s="166">
        <v>1</v>
      </c>
      <c r="G107" s="25">
        <v>192500</v>
      </c>
      <c r="H107" s="166">
        <v>1</v>
      </c>
      <c r="I107" s="25">
        <v>192500</v>
      </c>
    </row>
    <row r="108" spans="1:9">
      <c r="A108" s="436">
        <v>100</v>
      </c>
      <c r="B108" s="25" t="s">
        <v>1002</v>
      </c>
      <c r="C108" s="25">
        <v>2021</v>
      </c>
      <c r="D108" s="25" t="s">
        <v>13</v>
      </c>
      <c r="E108" s="25">
        <v>77000</v>
      </c>
      <c r="F108" s="166">
        <v>1</v>
      </c>
      <c r="G108" s="25">
        <v>77000</v>
      </c>
      <c r="H108" s="166">
        <v>1</v>
      </c>
      <c r="I108" s="25">
        <v>77000</v>
      </c>
    </row>
    <row r="109" spans="1:9">
      <c r="A109" s="436">
        <v>101</v>
      </c>
      <c r="B109" s="25" t="s">
        <v>1003</v>
      </c>
      <c r="C109" s="25">
        <v>2021</v>
      </c>
      <c r="D109" s="25" t="s">
        <v>13</v>
      </c>
      <c r="E109" s="25">
        <v>55000</v>
      </c>
      <c r="F109" s="166">
        <v>1</v>
      </c>
      <c r="G109" s="25">
        <v>55000</v>
      </c>
      <c r="H109" s="166">
        <v>1</v>
      </c>
      <c r="I109" s="25">
        <v>55000</v>
      </c>
    </row>
    <row r="110" spans="1:9">
      <c r="A110" s="436">
        <v>102</v>
      </c>
      <c r="B110" s="169" t="s">
        <v>1004</v>
      </c>
      <c r="C110" s="25">
        <v>2021</v>
      </c>
      <c r="D110" s="25" t="s">
        <v>13</v>
      </c>
      <c r="E110" s="25">
        <v>16500</v>
      </c>
      <c r="F110" s="166">
        <v>15</v>
      </c>
      <c r="G110" s="25">
        <v>247500</v>
      </c>
      <c r="H110" s="166">
        <v>15</v>
      </c>
      <c r="I110" s="25">
        <v>247500</v>
      </c>
    </row>
    <row r="111" spans="1:9">
      <c r="A111" s="436">
        <v>103</v>
      </c>
      <c r="B111" s="169" t="s">
        <v>955</v>
      </c>
      <c r="C111" s="25">
        <v>2021</v>
      </c>
      <c r="D111" s="25" t="s">
        <v>13</v>
      </c>
      <c r="E111" s="25">
        <v>12461</v>
      </c>
      <c r="F111" s="166">
        <v>15</v>
      </c>
      <c r="G111" s="25">
        <v>186915</v>
      </c>
      <c r="H111" s="166">
        <v>15</v>
      </c>
      <c r="I111" s="25">
        <v>186915</v>
      </c>
    </row>
    <row r="112" spans="1:9">
      <c r="A112" s="436">
        <v>104</v>
      </c>
      <c r="B112" s="169" t="s">
        <v>1005</v>
      </c>
      <c r="C112" s="25">
        <v>2021</v>
      </c>
      <c r="D112" s="25" t="s">
        <v>13</v>
      </c>
      <c r="E112" s="25">
        <v>14900</v>
      </c>
      <c r="F112" s="166">
        <v>4</v>
      </c>
      <c r="G112" s="25">
        <v>59600</v>
      </c>
      <c r="H112" s="166">
        <v>4</v>
      </c>
      <c r="I112" s="25">
        <v>59600</v>
      </c>
    </row>
    <row r="113" spans="1:9">
      <c r="A113" s="436">
        <v>105</v>
      </c>
      <c r="B113" s="169" t="s">
        <v>1006</v>
      </c>
      <c r="C113" s="25">
        <v>2021</v>
      </c>
      <c r="D113" s="25" t="s">
        <v>13</v>
      </c>
      <c r="E113" s="25">
        <v>14133</v>
      </c>
      <c r="F113" s="166">
        <v>6</v>
      </c>
      <c r="G113" s="25">
        <v>84798</v>
      </c>
      <c r="H113" s="166">
        <v>6</v>
      </c>
      <c r="I113" s="25">
        <v>84798</v>
      </c>
    </row>
    <row r="114" spans="1:9">
      <c r="A114" s="436">
        <v>106</v>
      </c>
      <c r="B114" s="169" t="s">
        <v>217</v>
      </c>
      <c r="C114" s="25">
        <v>2021</v>
      </c>
      <c r="D114" s="25" t="s">
        <v>13</v>
      </c>
      <c r="E114" s="25">
        <v>7700</v>
      </c>
      <c r="F114" s="166">
        <v>10</v>
      </c>
      <c r="G114" s="25">
        <v>77000</v>
      </c>
      <c r="H114" s="166">
        <v>10</v>
      </c>
      <c r="I114" s="25">
        <v>77000</v>
      </c>
    </row>
    <row r="115" spans="1:9">
      <c r="A115" s="436">
        <v>107</v>
      </c>
      <c r="B115" s="169" t="s">
        <v>1007</v>
      </c>
      <c r="C115" s="25">
        <v>2021</v>
      </c>
      <c r="D115" s="25" t="s">
        <v>428</v>
      </c>
      <c r="E115" s="25">
        <v>36923</v>
      </c>
      <c r="F115" s="166">
        <v>15</v>
      </c>
      <c r="G115" s="25">
        <v>553845</v>
      </c>
      <c r="H115" s="166">
        <v>15</v>
      </c>
      <c r="I115" s="25">
        <v>553845</v>
      </c>
    </row>
    <row r="116" spans="1:9">
      <c r="A116" s="436">
        <v>108</v>
      </c>
      <c r="B116" s="169" t="s">
        <v>257</v>
      </c>
      <c r="C116" s="25">
        <v>2021</v>
      </c>
      <c r="D116" s="25" t="s">
        <v>13</v>
      </c>
      <c r="E116" s="25">
        <v>24143</v>
      </c>
      <c r="F116" s="166">
        <v>10</v>
      </c>
      <c r="G116" s="25">
        <v>241430</v>
      </c>
      <c r="H116" s="166">
        <v>10</v>
      </c>
      <c r="I116" s="25">
        <v>241430</v>
      </c>
    </row>
    <row r="117" spans="1:9">
      <c r="A117" s="436">
        <v>109</v>
      </c>
      <c r="B117" s="169" t="s">
        <v>348</v>
      </c>
      <c r="C117" s="25">
        <v>2021</v>
      </c>
      <c r="D117" s="25" t="s">
        <v>13</v>
      </c>
      <c r="E117" s="25">
        <v>43280</v>
      </c>
      <c r="F117" s="166">
        <v>4</v>
      </c>
      <c r="G117" s="25">
        <v>173120</v>
      </c>
      <c r="H117" s="166">
        <v>4</v>
      </c>
      <c r="I117" s="25">
        <v>173120</v>
      </c>
    </row>
    <row r="118" spans="1:9">
      <c r="A118" s="436">
        <v>110</v>
      </c>
      <c r="B118" s="169" t="s">
        <v>119</v>
      </c>
      <c r="C118" s="25">
        <v>2021</v>
      </c>
      <c r="D118" s="161" t="s">
        <v>970</v>
      </c>
      <c r="E118" s="25">
        <v>4000</v>
      </c>
      <c r="F118" s="166">
        <v>80</v>
      </c>
      <c r="G118" s="25">
        <v>320000</v>
      </c>
      <c r="H118" s="166">
        <v>80</v>
      </c>
      <c r="I118" s="25">
        <v>320000</v>
      </c>
    </row>
    <row r="119" spans="1:9">
      <c r="A119" s="436">
        <v>111</v>
      </c>
      <c r="B119" s="169" t="s">
        <v>1008</v>
      </c>
      <c r="C119" s="25">
        <v>2021</v>
      </c>
      <c r="D119" s="25" t="s">
        <v>428</v>
      </c>
      <c r="E119" s="25">
        <v>36923</v>
      </c>
      <c r="F119" s="166">
        <v>25</v>
      </c>
      <c r="G119" s="25">
        <v>923075</v>
      </c>
      <c r="H119" s="166">
        <v>25</v>
      </c>
      <c r="I119" s="25">
        <v>923075</v>
      </c>
    </row>
    <row r="120" spans="1:9" ht="60" customHeight="1">
      <c r="A120" s="436">
        <v>112</v>
      </c>
      <c r="B120" s="170" t="s">
        <v>1009</v>
      </c>
      <c r="C120" s="25">
        <v>2021</v>
      </c>
      <c r="D120" s="25" t="s">
        <v>13</v>
      </c>
      <c r="E120" s="25">
        <v>299580</v>
      </c>
      <c r="F120" s="166">
        <v>1</v>
      </c>
      <c r="G120" s="25">
        <v>299580</v>
      </c>
      <c r="H120" s="166">
        <v>1</v>
      </c>
      <c r="I120" s="25">
        <v>299580</v>
      </c>
    </row>
    <row r="121" spans="1:9" ht="34.5" customHeight="1">
      <c r="A121" s="436">
        <v>113</v>
      </c>
      <c r="B121" s="171" t="s">
        <v>902</v>
      </c>
      <c r="C121" s="25">
        <v>2022</v>
      </c>
      <c r="D121" s="25" t="s">
        <v>13</v>
      </c>
      <c r="E121" s="25">
        <v>112740</v>
      </c>
      <c r="F121" s="166">
        <v>1</v>
      </c>
      <c r="G121" s="25">
        <v>112740</v>
      </c>
      <c r="H121" s="166">
        <v>1</v>
      </c>
      <c r="I121" s="25">
        <v>112740</v>
      </c>
    </row>
    <row r="122" spans="1:9" ht="20.25" customHeight="1">
      <c r="A122" s="436">
        <v>114</v>
      </c>
      <c r="B122" s="170" t="s">
        <v>431</v>
      </c>
      <c r="C122" s="25">
        <v>2022</v>
      </c>
      <c r="D122" s="25" t="s">
        <v>13</v>
      </c>
      <c r="E122" s="25">
        <v>261000</v>
      </c>
      <c r="F122" s="166">
        <v>1</v>
      </c>
      <c r="G122" s="25">
        <v>261000</v>
      </c>
      <c r="H122" s="166">
        <v>1</v>
      </c>
      <c r="I122" s="25">
        <v>261000</v>
      </c>
    </row>
    <row r="123" spans="1:9" ht="19.5" customHeight="1">
      <c r="A123" s="436">
        <v>115</v>
      </c>
      <c r="B123" s="170" t="s">
        <v>348</v>
      </c>
      <c r="C123" s="25">
        <v>2022</v>
      </c>
      <c r="D123" s="25" t="s">
        <v>13</v>
      </c>
      <c r="E123" s="25">
        <v>46800</v>
      </c>
      <c r="F123" s="166">
        <v>11</v>
      </c>
      <c r="G123" s="25">
        <v>514800</v>
      </c>
      <c r="H123" s="166">
        <v>11</v>
      </c>
      <c r="I123" s="25">
        <v>514800</v>
      </c>
    </row>
    <row r="124" spans="1:9" ht="21.75" customHeight="1">
      <c r="A124" s="436">
        <v>116</v>
      </c>
      <c r="B124" s="170" t="s">
        <v>1010</v>
      </c>
      <c r="C124" s="25">
        <v>2022</v>
      </c>
      <c r="D124" s="25" t="s">
        <v>13</v>
      </c>
      <c r="E124" s="25">
        <v>30353</v>
      </c>
      <c r="F124" s="166">
        <v>15</v>
      </c>
      <c r="G124" s="25">
        <v>455295</v>
      </c>
      <c r="H124" s="166">
        <v>15</v>
      </c>
      <c r="I124" s="25">
        <v>455295</v>
      </c>
    </row>
    <row r="125" spans="1:9" ht="34.5" customHeight="1">
      <c r="A125" s="436">
        <v>117</v>
      </c>
      <c r="B125" s="170" t="s">
        <v>1011</v>
      </c>
      <c r="C125" s="25">
        <v>2022</v>
      </c>
      <c r="D125" s="25" t="s">
        <v>13</v>
      </c>
      <c r="E125" s="25">
        <v>550000</v>
      </c>
      <c r="F125" s="166">
        <v>1</v>
      </c>
      <c r="G125" s="25">
        <v>550000</v>
      </c>
      <c r="H125" s="166">
        <v>1</v>
      </c>
      <c r="I125" s="25">
        <v>550000</v>
      </c>
    </row>
    <row r="126" spans="1:9" ht="36.75" customHeight="1">
      <c r="A126" s="436">
        <v>118</v>
      </c>
      <c r="B126" s="170" t="s">
        <v>1012</v>
      </c>
      <c r="C126" s="25">
        <v>2022</v>
      </c>
      <c r="D126" s="25" t="s">
        <v>13</v>
      </c>
      <c r="E126" s="25">
        <v>300000</v>
      </c>
      <c r="F126" s="166">
        <v>1</v>
      </c>
      <c r="G126" s="25">
        <v>300000</v>
      </c>
      <c r="H126" s="166">
        <v>1</v>
      </c>
      <c r="I126" s="25">
        <v>300000</v>
      </c>
    </row>
    <row r="127" spans="1:9" ht="24" customHeight="1">
      <c r="A127" s="436">
        <v>119</v>
      </c>
      <c r="B127" s="170" t="s">
        <v>1004</v>
      </c>
      <c r="C127" s="25">
        <v>2022</v>
      </c>
      <c r="D127" s="25" t="s">
        <v>13</v>
      </c>
      <c r="E127" s="25">
        <v>16500</v>
      </c>
      <c r="F127" s="166">
        <v>15</v>
      </c>
      <c r="G127" s="25">
        <v>247500</v>
      </c>
      <c r="H127" s="166">
        <v>15</v>
      </c>
      <c r="I127" s="25">
        <v>247500</v>
      </c>
    </row>
    <row r="128" spans="1:9" ht="28.5" customHeight="1">
      <c r="A128" s="436">
        <v>120</v>
      </c>
      <c r="B128" s="170" t="s">
        <v>119</v>
      </c>
      <c r="C128" s="25">
        <v>2022</v>
      </c>
      <c r="D128" s="25" t="s">
        <v>189</v>
      </c>
      <c r="E128" s="25">
        <v>5000</v>
      </c>
      <c r="F128" s="166">
        <v>75</v>
      </c>
      <c r="G128" s="25">
        <v>375000</v>
      </c>
      <c r="H128" s="166">
        <v>75</v>
      </c>
      <c r="I128" s="25">
        <v>375000</v>
      </c>
    </row>
    <row r="129" spans="1:9" ht="21" customHeight="1">
      <c r="A129" s="436">
        <v>121</v>
      </c>
      <c r="B129" s="170" t="s">
        <v>1013</v>
      </c>
      <c r="C129" s="25">
        <v>2022</v>
      </c>
      <c r="D129" s="25" t="s">
        <v>13</v>
      </c>
      <c r="E129" s="25">
        <v>75000</v>
      </c>
      <c r="F129" s="166">
        <v>1</v>
      </c>
      <c r="G129" s="25">
        <v>75000</v>
      </c>
      <c r="H129" s="166">
        <v>1</v>
      </c>
      <c r="I129" s="25">
        <v>75000</v>
      </c>
    </row>
    <row r="130" spans="1:9" ht="17.25" customHeight="1">
      <c r="A130" s="436">
        <v>122</v>
      </c>
      <c r="B130" s="172" t="s">
        <v>1014</v>
      </c>
      <c r="C130" s="23">
        <v>2022</v>
      </c>
      <c r="D130" s="23" t="s">
        <v>13</v>
      </c>
      <c r="E130" s="23">
        <v>130000</v>
      </c>
      <c r="F130" s="173">
        <v>2</v>
      </c>
      <c r="G130" s="23">
        <v>260000</v>
      </c>
      <c r="H130" s="173">
        <v>2</v>
      </c>
      <c r="I130" s="23">
        <v>260000</v>
      </c>
    </row>
    <row r="131" spans="1:9">
      <c r="A131" s="436">
        <v>123</v>
      </c>
      <c r="B131" s="174" t="s">
        <v>90</v>
      </c>
      <c r="C131" s="25">
        <v>2022</v>
      </c>
      <c r="D131" s="25" t="s">
        <v>13</v>
      </c>
      <c r="E131" s="25">
        <v>7000</v>
      </c>
      <c r="F131" s="166">
        <v>40</v>
      </c>
      <c r="G131" s="25">
        <v>280000</v>
      </c>
      <c r="H131" s="166">
        <v>40</v>
      </c>
      <c r="I131" s="25">
        <v>280000</v>
      </c>
    </row>
    <row r="132" spans="1:9">
      <c r="A132" s="436"/>
      <c r="B132" s="175" t="s">
        <v>318</v>
      </c>
      <c r="C132" s="25"/>
      <c r="D132" s="25"/>
      <c r="E132" s="169"/>
      <c r="F132" s="176">
        <f>SUM(F9:F131)</f>
        <v>1231.44</v>
      </c>
      <c r="G132" s="169">
        <f>SUM(G9:G131)</f>
        <v>15132547</v>
      </c>
      <c r="H132" s="176">
        <v>1231.44</v>
      </c>
      <c r="I132" s="169">
        <f>SUM(I9:I131)</f>
        <v>15132547</v>
      </c>
    </row>
    <row r="134" spans="1:9">
      <c r="A134" s="699" t="s">
        <v>3563</v>
      </c>
      <c r="B134" s="699"/>
      <c r="C134" s="699"/>
      <c r="D134" s="699"/>
      <c r="E134" s="699"/>
      <c r="F134" s="699"/>
      <c r="G134" s="699"/>
      <c r="H134" s="699"/>
      <c r="I134" s="699"/>
    </row>
    <row r="135" spans="1:9">
      <c r="A135" s="1176" t="s">
        <v>3433</v>
      </c>
      <c r="B135" s="1176" t="s">
        <v>3445</v>
      </c>
      <c r="C135" s="1179" t="s">
        <v>3435</v>
      </c>
      <c r="D135" s="1180"/>
      <c r="E135" s="1181"/>
      <c r="F135" s="1179" t="s">
        <v>3436</v>
      </c>
      <c r="G135" s="1180"/>
      <c r="H135" s="1180"/>
      <c r="I135" s="1181"/>
    </row>
    <row r="136" spans="1:9" ht="15">
      <c r="A136" s="1177"/>
      <c r="B136" s="1177"/>
      <c r="C136" s="1176" t="s">
        <v>318</v>
      </c>
      <c r="D136" s="1182" t="s">
        <v>3437</v>
      </c>
      <c r="E136" s="1183"/>
      <c r="F136" s="1176" t="s">
        <v>318</v>
      </c>
      <c r="G136" s="1182" t="s">
        <v>3437</v>
      </c>
      <c r="H136" s="1184"/>
      <c r="I136" s="1183"/>
    </row>
    <row r="137" spans="1:9" ht="63.75">
      <c r="A137" s="1178"/>
      <c r="B137" s="1178"/>
      <c r="C137" s="1178"/>
      <c r="D137" s="700" t="s">
        <v>3438</v>
      </c>
      <c r="E137" s="700" t="s">
        <v>3439</v>
      </c>
      <c r="F137" s="1178"/>
      <c r="G137" s="700" t="s">
        <v>3438</v>
      </c>
      <c r="H137" s="700" t="s">
        <v>3439</v>
      </c>
      <c r="I137" s="700" t="s">
        <v>3440</v>
      </c>
    </row>
    <row r="138" spans="1:9" ht="15">
      <c r="A138" s="701">
        <v>1</v>
      </c>
      <c r="B138" s="701">
        <v>2</v>
      </c>
      <c r="C138" s="701">
        <v>3</v>
      </c>
      <c r="D138" s="701">
        <v>4</v>
      </c>
      <c r="E138" s="701">
        <v>5</v>
      </c>
      <c r="F138" s="701">
        <v>6</v>
      </c>
      <c r="G138" s="701">
        <v>7</v>
      </c>
      <c r="H138" s="701">
        <v>8</v>
      </c>
      <c r="I138" s="701">
        <v>9</v>
      </c>
    </row>
    <row r="139" spans="1:9">
      <c r="A139" s="188"/>
      <c r="B139" s="674"/>
      <c r="C139" s="25"/>
      <c r="D139" s="25"/>
      <c r="E139" s="702"/>
      <c r="F139" s="702"/>
      <c r="G139" s="702"/>
      <c r="H139" s="702"/>
      <c r="I139" s="702"/>
    </row>
    <row r="140" spans="1:9">
      <c r="A140" s="1179" t="s">
        <v>3442</v>
      </c>
      <c r="B140" s="1181"/>
      <c r="C140" s="702">
        <f>SUM(C139:C139)</f>
        <v>0</v>
      </c>
      <c r="D140" s="702">
        <f>SUM(D139:D139)</f>
        <v>0</v>
      </c>
      <c r="E140" s="702"/>
      <c r="F140" s="702"/>
      <c r="G140" s="702"/>
      <c r="H140" s="702"/>
      <c r="I140" s="702"/>
    </row>
    <row r="141" spans="1:9" ht="15">
      <c r="A141" s="704"/>
      <c r="B141" s="704"/>
      <c r="C141" s="704"/>
      <c r="D141" s="704"/>
      <c r="E141" s="704"/>
      <c r="F141" s="704"/>
      <c r="G141" s="704"/>
      <c r="H141" s="704"/>
      <c r="I141" s="704"/>
    </row>
    <row r="142" spans="1:9">
      <c r="A142" s="699" t="s">
        <v>3443</v>
      </c>
      <c r="B142" s="699"/>
      <c r="C142" s="699"/>
      <c r="D142" s="699"/>
      <c r="E142" s="699"/>
      <c r="F142" s="699"/>
      <c r="G142" s="699"/>
      <c r="H142" s="699"/>
      <c r="I142" s="699"/>
    </row>
    <row r="143" spans="1:9">
      <c r="A143" s="1176" t="s">
        <v>3577</v>
      </c>
      <c r="B143" s="1176" t="s">
        <v>3445</v>
      </c>
      <c r="C143" s="1185" t="s">
        <v>3435</v>
      </c>
      <c r="D143" s="1185"/>
      <c r="E143" s="1185"/>
      <c r="F143" s="1185" t="s">
        <v>3436</v>
      </c>
      <c r="G143" s="1185"/>
      <c r="H143" s="1185"/>
      <c r="I143" s="1185"/>
    </row>
    <row r="144" spans="1:9" ht="15">
      <c r="A144" s="1177"/>
      <c r="B144" s="1177"/>
      <c r="C144" s="1176" t="s">
        <v>318</v>
      </c>
      <c r="D144" s="1186" t="s">
        <v>3437</v>
      </c>
      <c r="E144" s="1186"/>
      <c r="F144" s="1176" t="s">
        <v>318</v>
      </c>
      <c r="G144" s="1186" t="s">
        <v>3437</v>
      </c>
      <c r="H144" s="1186"/>
      <c r="I144" s="1186"/>
    </row>
    <row r="145" spans="1:9" ht="63.75">
      <c r="A145" s="1178"/>
      <c r="B145" s="1178"/>
      <c r="C145" s="1178"/>
      <c r="D145" s="700" t="s">
        <v>3446</v>
      </c>
      <c r="E145" s="700" t="s">
        <v>3447</v>
      </c>
      <c r="F145" s="1178"/>
      <c r="G145" s="700" t="s">
        <v>3446</v>
      </c>
      <c r="H145" s="700" t="s">
        <v>3447</v>
      </c>
      <c r="I145" s="700" t="s">
        <v>3440</v>
      </c>
    </row>
    <row r="146" spans="1:9" ht="15">
      <c r="A146" s="701">
        <v>1</v>
      </c>
      <c r="B146" s="701">
        <v>2</v>
      </c>
      <c r="C146" s="701">
        <v>3</v>
      </c>
      <c r="D146" s="701">
        <v>4</v>
      </c>
      <c r="E146" s="701">
        <v>5</v>
      </c>
      <c r="F146" s="701">
        <v>6</v>
      </c>
      <c r="G146" s="701">
        <v>7</v>
      </c>
      <c r="H146" s="701">
        <v>8</v>
      </c>
      <c r="I146" s="701">
        <v>9</v>
      </c>
    </row>
    <row r="147" spans="1:9">
      <c r="A147" s="705" t="s">
        <v>3578</v>
      </c>
      <c r="B147" s="706">
        <v>240102214780130</v>
      </c>
      <c r="C147" s="707">
        <v>25756</v>
      </c>
      <c r="D147" s="707">
        <v>25756</v>
      </c>
      <c r="E147" s="705"/>
      <c r="F147" s="708"/>
      <c r="G147" s="702"/>
      <c r="H147" s="702"/>
      <c r="I147" s="702"/>
    </row>
    <row r="148" spans="1:9">
      <c r="A148" s="709" t="s">
        <v>3579</v>
      </c>
      <c r="B148" s="706">
        <v>163004038879</v>
      </c>
      <c r="C148" s="709">
        <v>5570</v>
      </c>
      <c r="D148" s="709">
        <v>5570</v>
      </c>
      <c r="E148" s="709"/>
      <c r="F148" s="709"/>
      <c r="G148" s="702"/>
      <c r="H148" s="702"/>
      <c r="I148" s="702"/>
    </row>
    <row r="149" spans="1:9">
      <c r="A149" s="709" t="s">
        <v>3580</v>
      </c>
      <c r="B149" s="706">
        <v>900008000490</v>
      </c>
      <c r="C149" s="709">
        <v>427.7</v>
      </c>
      <c r="D149" s="710">
        <v>427.7</v>
      </c>
      <c r="E149" s="702"/>
      <c r="F149" s="702"/>
      <c r="G149" s="702"/>
      <c r="H149" s="702"/>
      <c r="I149" s="702"/>
    </row>
    <row r="150" spans="1:9">
      <c r="A150" s="711" t="s">
        <v>3581</v>
      </c>
      <c r="B150" s="712">
        <v>900005001186</v>
      </c>
      <c r="C150" s="711">
        <v>21.5</v>
      </c>
      <c r="D150" s="711">
        <v>21.5</v>
      </c>
      <c r="E150" s="711"/>
      <c r="F150" s="702"/>
      <c r="G150" s="702"/>
      <c r="H150" s="702"/>
      <c r="I150" s="702"/>
    </row>
    <row r="151" spans="1:9">
      <c r="A151" s="1179" t="s">
        <v>3442</v>
      </c>
      <c r="B151" s="1181"/>
      <c r="C151" s="702">
        <f>SUM(C147:C150)</f>
        <v>31775.200000000001</v>
      </c>
      <c r="D151" s="702">
        <f>SUM(D147:D150)</f>
        <v>31775.200000000001</v>
      </c>
      <c r="E151" s="702"/>
      <c r="F151" s="702"/>
      <c r="G151" s="702"/>
      <c r="H151" s="702"/>
      <c r="I151" s="702"/>
    </row>
    <row r="154" spans="1:9" ht="15">
      <c r="A154" s="1043" t="s">
        <v>3481</v>
      </c>
      <c r="B154" s="1043"/>
      <c r="C154" s="1043"/>
      <c r="D154" s="1043"/>
      <c r="E154" s="1043"/>
    </row>
    <row r="155" spans="1:9" s="560" customFormat="1" ht="15">
      <c r="A155" s="1043" t="s">
        <v>3482</v>
      </c>
      <c r="B155" s="1043"/>
      <c r="C155" s="1043"/>
      <c r="D155" s="1043"/>
    </row>
    <row r="156" spans="1:9" ht="15">
      <c r="A156" s="1044" t="s">
        <v>3483</v>
      </c>
      <c r="B156" s="1044"/>
    </row>
    <row r="157" spans="1:9" ht="15">
      <c r="A157" s="1044" t="s">
        <v>3486</v>
      </c>
      <c r="B157" s="1044"/>
    </row>
    <row r="158" spans="1:9" ht="15">
      <c r="A158" s="1044" t="s">
        <v>3484</v>
      </c>
      <c r="B158" s="1044"/>
      <c r="C158" s="1044"/>
      <c r="D158" s="1044"/>
      <c r="E158" s="1044"/>
    </row>
    <row r="159" spans="1:9" ht="15">
      <c r="A159" s="667"/>
    </row>
    <row r="160" spans="1:9" ht="15">
      <c r="A160" s="1043" t="s">
        <v>3485</v>
      </c>
      <c r="B160" s="1043"/>
      <c r="C160" s="1043"/>
      <c r="D160" s="1043"/>
      <c r="E160" s="1043"/>
    </row>
    <row r="161" spans="1:9" s="8" customFormat="1" ht="16.5" customHeight="1">
      <c r="A161" s="695" t="s">
        <v>3570</v>
      </c>
      <c r="B161" s="695"/>
      <c r="C161" s="695"/>
      <c r="D161" s="695"/>
      <c r="E161" s="695"/>
      <c r="F161" s="695"/>
      <c r="G161" s="695"/>
      <c r="H161" s="695"/>
      <c r="I161" s="697"/>
    </row>
    <row r="162" spans="1:9" s="8" customFormat="1" ht="16.5" customHeight="1">
      <c r="A162" s="1163" t="s">
        <v>3582</v>
      </c>
      <c r="B162" s="1163"/>
      <c r="C162" s="695"/>
      <c r="D162" s="695"/>
      <c r="E162" s="695"/>
      <c r="F162" s="695"/>
      <c r="G162" s="695"/>
      <c r="H162" s="695"/>
      <c r="I162" s="697"/>
    </row>
    <row r="163" spans="1:9" s="8" customFormat="1" ht="16.5" customHeight="1">
      <c r="A163" s="1123" t="s">
        <v>3583</v>
      </c>
      <c r="B163" s="1123"/>
      <c r="C163" s="1123"/>
      <c r="D163" s="1123"/>
      <c r="E163" s="1123"/>
      <c r="F163" s="1123"/>
      <c r="G163" s="698"/>
      <c r="H163" s="695"/>
      <c r="I163" s="697"/>
    </row>
  </sheetData>
  <mergeCells count="48">
    <mergeCell ref="A162:B162"/>
    <mergeCell ref="A163:F163"/>
    <mergeCell ref="A154:E154"/>
    <mergeCell ref="A155:D155"/>
    <mergeCell ref="A158:E158"/>
    <mergeCell ref="A160:E160"/>
    <mergeCell ref="A151:B151"/>
    <mergeCell ref="A156:B156"/>
    <mergeCell ref="A157:B157"/>
    <mergeCell ref="A140:B140"/>
    <mergeCell ref="A143:A145"/>
    <mergeCell ref="B143:B145"/>
    <mergeCell ref="C143:E143"/>
    <mergeCell ref="F143:I143"/>
    <mergeCell ref="C144:C145"/>
    <mergeCell ref="D144:E144"/>
    <mergeCell ref="F144:F145"/>
    <mergeCell ref="G144:I144"/>
    <mergeCell ref="A135:A137"/>
    <mergeCell ref="B135:B137"/>
    <mergeCell ref="C135:E135"/>
    <mergeCell ref="F135:I135"/>
    <mergeCell ref="C136:C137"/>
    <mergeCell ref="D136:E136"/>
    <mergeCell ref="F136:F137"/>
    <mergeCell ref="G136:I136"/>
    <mergeCell ref="A3:A6"/>
    <mergeCell ref="B3:B6"/>
    <mergeCell ref="C3:C6"/>
    <mergeCell ref="D3:D6"/>
    <mergeCell ref="E3:E6"/>
    <mergeCell ref="A7:A8"/>
    <mergeCell ref="B7:B8"/>
    <mergeCell ref="C7:C8"/>
    <mergeCell ref="D7:D8"/>
    <mergeCell ref="E7:E8"/>
    <mergeCell ref="F1:I1"/>
    <mergeCell ref="H3:I4"/>
    <mergeCell ref="F5:F6"/>
    <mergeCell ref="G5:G6"/>
    <mergeCell ref="H5:H6"/>
    <mergeCell ref="I5:I6"/>
    <mergeCell ref="F3:G4"/>
    <mergeCell ref="F7:F8"/>
    <mergeCell ref="G7:G8"/>
    <mergeCell ref="H7:H8"/>
    <mergeCell ref="I7:I8"/>
    <mergeCell ref="B2:H2"/>
  </mergeCells>
  <pageMargins left="0" right="0" top="0" bottom="0" header="0.3" footer="0.3"/>
  <pageSetup paperSize="9" scale="8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8"/>
  <sheetViews>
    <sheetView topLeftCell="A80" workbookViewId="0">
      <selection activeCell="C46" sqref="C46"/>
    </sheetView>
  </sheetViews>
  <sheetFormatPr defaultRowHeight="15.75"/>
  <cols>
    <col min="1" max="1" width="14.7109375" style="8" customWidth="1"/>
    <col min="2" max="2" width="25.42578125" style="8" customWidth="1"/>
    <col min="3" max="3" width="11.42578125" style="8" customWidth="1"/>
    <col min="4" max="4" width="11.7109375" style="8" customWidth="1"/>
    <col min="5" max="5" width="10.7109375" style="8" customWidth="1"/>
    <col min="6" max="6" width="9.140625" style="8"/>
    <col min="7" max="7" width="15.140625" style="8" customWidth="1"/>
    <col min="8" max="8" width="9.140625" style="8"/>
    <col min="9" max="9" width="15" style="8" customWidth="1"/>
    <col min="10" max="16384" width="9.140625" style="8"/>
  </cols>
  <sheetData>
    <row r="1" spans="1:9" ht="45.75" customHeight="1">
      <c r="F1" s="1187" t="s">
        <v>3789</v>
      </c>
      <c r="G1" s="1187"/>
      <c r="H1" s="1187"/>
      <c r="I1" s="1187"/>
    </row>
    <row r="2" spans="1:9">
      <c r="A2" s="1118" t="s">
        <v>1016</v>
      </c>
      <c r="B2" s="1118"/>
      <c r="C2" s="1118"/>
      <c r="D2" s="1118"/>
      <c r="E2" s="1118"/>
      <c r="F2" s="1118"/>
      <c r="G2" s="1118"/>
      <c r="H2" s="1118"/>
      <c r="I2" s="1118"/>
    </row>
    <row r="3" spans="1:9">
      <c r="A3" s="1100" t="s">
        <v>1</v>
      </c>
      <c r="B3" s="1100" t="s">
        <v>2</v>
      </c>
      <c r="C3" s="1102" t="s">
        <v>3</v>
      </c>
      <c r="D3" s="1100" t="s">
        <v>5</v>
      </c>
      <c r="E3" s="1100" t="s">
        <v>674</v>
      </c>
      <c r="F3" s="1126" t="s">
        <v>7</v>
      </c>
      <c r="G3" s="1127"/>
      <c r="H3" s="1095" t="s">
        <v>8</v>
      </c>
      <c r="I3" s="1096"/>
    </row>
    <row r="4" spans="1:9" ht="23.25" customHeight="1">
      <c r="A4" s="1101"/>
      <c r="B4" s="1101"/>
      <c r="C4" s="1103"/>
      <c r="D4" s="1101"/>
      <c r="E4" s="1101"/>
      <c r="F4" s="148" t="s">
        <v>9</v>
      </c>
      <c r="G4" s="148" t="s">
        <v>10</v>
      </c>
      <c r="H4" s="178" t="s">
        <v>675</v>
      </c>
      <c r="I4" s="152" t="s">
        <v>676</v>
      </c>
    </row>
    <row r="5" spans="1:9" ht="31.5">
      <c r="A5" s="10">
        <v>1</v>
      </c>
      <c r="B5" s="9" t="s">
        <v>1017</v>
      </c>
      <c r="C5" s="10">
        <v>2008</v>
      </c>
      <c r="D5" s="10" t="s">
        <v>13</v>
      </c>
      <c r="E5" s="11">
        <v>18343</v>
      </c>
      <c r="F5" s="10">
        <v>448</v>
      </c>
      <c r="G5" s="11">
        <f>E5*F5</f>
        <v>8217664</v>
      </c>
      <c r="H5" s="10">
        <v>448</v>
      </c>
      <c r="I5" s="10">
        <f>SUM(G5)</f>
        <v>8217664</v>
      </c>
    </row>
    <row r="6" spans="1:9">
      <c r="A6" s="10">
        <v>2</v>
      </c>
      <c r="B6" s="9" t="s">
        <v>596</v>
      </c>
      <c r="C6" s="10">
        <v>2012</v>
      </c>
      <c r="D6" s="10" t="s">
        <v>13</v>
      </c>
      <c r="E6" s="11">
        <v>93600</v>
      </c>
      <c r="F6" s="10">
        <v>1</v>
      </c>
      <c r="G6" s="11">
        <f t="shared" ref="G6:G34" si="0">E6*F6</f>
        <v>93600</v>
      </c>
      <c r="H6" s="10">
        <v>1</v>
      </c>
      <c r="I6" s="10">
        <f t="shared" ref="I6:I34" si="1">SUM(G6)</f>
        <v>93600</v>
      </c>
    </row>
    <row r="7" spans="1:9">
      <c r="A7" s="10">
        <v>3</v>
      </c>
      <c r="B7" s="9" t="s">
        <v>1018</v>
      </c>
      <c r="C7" s="10">
        <v>2012</v>
      </c>
      <c r="D7" s="10" t="s">
        <v>13</v>
      </c>
      <c r="E7" s="11">
        <v>31200</v>
      </c>
      <c r="F7" s="10">
        <v>2</v>
      </c>
      <c r="G7" s="11">
        <f t="shared" si="0"/>
        <v>62400</v>
      </c>
      <c r="H7" s="10">
        <v>2</v>
      </c>
      <c r="I7" s="10">
        <f t="shared" si="1"/>
        <v>62400</v>
      </c>
    </row>
    <row r="8" spans="1:9">
      <c r="A8" s="10">
        <v>4</v>
      </c>
      <c r="B8" s="9" t="s">
        <v>348</v>
      </c>
      <c r="C8" s="10">
        <v>2012</v>
      </c>
      <c r="D8" s="10" t="s">
        <v>13</v>
      </c>
      <c r="E8" s="11">
        <v>46800</v>
      </c>
      <c r="F8" s="10">
        <v>2</v>
      </c>
      <c r="G8" s="11">
        <f t="shared" si="0"/>
        <v>93600</v>
      </c>
      <c r="H8" s="10">
        <v>2</v>
      </c>
      <c r="I8" s="10">
        <f t="shared" si="1"/>
        <v>93600</v>
      </c>
    </row>
    <row r="9" spans="1:9">
      <c r="A9" s="10">
        <v>5</v>
      </c>
      <c r="B9" s="9" t="s">
        <v>1019</v>
      </c>
      <c r="C9" s="10">
        <v>2012</v>
      </c>
      <c r="D9" s="10" t="s">
        <v>13</v>
      </c>
      <c r="E9" s="11">
        <v>15600</v>
      </c>
      <c r="F9" s="10">
        <v>3</v>
      </c>
      <c r="G9" s="11">
        <f t="shared" si="0"/>
        <v>46800</v>
      </c>
      <c r="H9" s="10">
        <v>3</v>
      </c>
      <c r="I9" s="10">
        <f t="shared" si="1"/>
        <v>46800</v>
      </c>
    </row>
    <row r="10" spans="1:9">
      <c r="A10" s="10">
        <v>6</v>
      </c>
      <c r="B10" s="9" t="s">
        <v>90</v>
      </c>
      <c r="C10" s="10">
        <v>2012</v>
      </c>
      <c r="D10" s="10" t="s">
        <v>13</v>
      </c>
      <c r="E10" s="11">
        <v>9750</v>
      </c>
      <c r="F10" s="10">
        <v>12</v>
      </c>
      <c r="G10" s="11">
        <f t="shared" si="0"/>
        <v>117000</v>
      </c>
      <c r="H10" s="10">
        <v>12</v>
      </c>
      <c r="I10" s="10">
        <f t="shared" si="1"/>
        <v>117000</v>
      </c>
    </row>
    <row r="11" spans="1:9" ht="31.5">
      <c r="A11" s="10">
        <v>7</v>
      </c>
      <c r="B11" s="9" t="s">
        <v>1020</v>
      </c>
      <c r="C11" s="10">
        <v>2012</v>
      </c>
      <c r="D11" s="10" t="s">
        <v>727</v>
      </c>
      <c r="E11" s="11">
        <v>2925</v>
      </c>
      <c r="F11" s="10">
        <v>105</v>
      </c>
      <c r="G11" s="11">
        <f t="shared" si="0"/>
        <v>307125</v>
      </c>
      <c r="H11" s="10">
        <v>105</v>
      </c>
      <c r="I11" s="10">
        <f t="shared" si="1"/>
        <v>307125</v>
      </c>
    </row>
    <row r="12" spans="1:9" ht="31.5">
      <c r="A12" s="10">
        <v>8</v>
      </c>
      <c r="B12" s="9" t="s">
        <v>1021</v>
      </c>
      <c r="C12" s="10">
        <v>2012</v>
      </c>
      <c r="D12" s="10" t="s">
        <v>727</v>
      </c>
      <c r="E12" s="11">
        <v>1950</v>
      </c>
      <c r="F12" s="10">
        <v>50</v>
      </c>
      <c r="G12" s="11">
        <f t="shared" si="0"/>
        <v>97500</v>
      </c>
      <c r="H12" s="10">
        <v>50</v>
      </c>
      <c r="I12" s="10">
        <f t="shared" si="1"/>
        <v>97500</v>
      </c>
    </row>
    <row r="13" spans="1:9" ht="31.5">
      <c r="A13" s="10">
        <v>9</v>
      </c>
      <c r="B13" s="9" t="s">
        <v>1022</v>
      </c>
      <c r="C13" s="10">
        <v>2012</v>
      </c>
      <c r="D13" s="10" t="s">
        <v>727</v>
      </c>
      <c r="E13" s="11">
        <v>390</v>
      </c>
      <c r="F13" s="10">
        <v>50</v>
      </c>
      <c r="G13" s="11">
        <f t="shared" si="0"/>
        <v>19500</v>
      </c>
      <c r="H13" s="10">
        <v>50</v>
      </c>
      <c r="I13" s="10">
        <f t="shared" si="1"/>
        <v>19500</v>
      </c>
    </row>
    <row r="14" spans="1:9" ht="31.5">
      <c r="A14" s="10">
        <v>10</v>
      </c>
      <c r="B14" s="9" t="s">
        <v>1023</v>
      </c>
      <c r="C14" s="10">
        <v>2012</v>
      </c>
      <c r="D14" s="10" t="s">
        <v>727</v>
      </c>
      <c r="E14" s="11">
        <v>2275</v>
      </c>
      <c r="F14" s="10">
        <v>22.5</v>
      </c>
      <c r="G14" s="11">
        <f t="shared" si="0"/>
        <v>51187.5</v>
      </c>
      <c r="H14" s="10">
        <v>22.5</v>
      </c>
      <c r="I14" s="10">
        <f t="shared" si="1"/>
        <v>51187.5</v>
      </c>
    </row>
    <row r="15" spans="1:9">
      <c r="A15" s="10">
        <v>11</v>
      </c>
      <c r="B15" s="9" t="s">
        <v>1024</v>
      </c>
      <c r="C15" s="10">
        <v>2012</v>
      </c>
      <c r="D15" s="10" t="s">
        <v>727</v>
      </c>
      <c r="E15" s="11">
        <v>2275</v>
      </c>
      <c r="F15" s="10">
        <v>171.8</v>
      </c>
      <c r="G15" s="11">
        <f t="shared" si="0"/>
        <v>390845</v>
      </c>
      <c r="H15" s="10">
        <v>171.8</v>
      </c>
      <c r="I15" s="10">
        <f t="shared" si="1"/>
        <v>390845</v>
      </c>
    </row>
    <row r="16" spans="1:9">
      <c r="A16" s="10">
        <v>12</v>
      </c>
      <c r="B16" s="9" t="s">
        <v>1025</v>
      </c>
      <c r="C16" s="10">
        <v>2012</v>
      </c>
      <c r="D16" s="10" t="s">
        <v>13</v>
      </c>
      <c r="E16" s="11">
        <v>9750</v>
      </c>
      <c r="F16" s="10">
        <v>2</v>
      </c>
      <c r="G16" s="11">
        <f t="shared" si="0"/>
        <v>19500</v>
      </c>
      <c r="H16" s="10">
        <v>2</v>
      </c>
      <c r="I16" s="10">
        <f t="shared" si="1"/>
        <v>19500</v>
      </c>
    </row>
    <row r="17" spans="1:9">
      <c r="A17" s="10">
        <v>13</v>
      </c>
      <c r="B17" s="9" t="s">
        <v>1026</v>
      </c>
      <c r="C17" s="10">
        <v>2012</v>
      </c>
      <c r="D17" s="10" t="s">
        <v>13</v>
      </c>
      <c r="E17" s="11">
        <v>9750</v>
      </c>
      <c r="F17" s="10">
        <v>1</v>
      </c>
      <c r="G17" s="11">
        <f t="shared" si="0"/>
        <v>9750</v>
      </c>
      <c r="H17" s="10">
        <v>1</v>
      </c>
      <c r="I17" s="10">
        <f t="shared" si="1"/>
        <v>9750</v>
      </c>
    </row>
    <row r="18" spans="1:9">
      <c r="A18" s="10">
        <v>14</v>
      </c>
      <c r="B18" s="9" t="s">
        <v>1027</v>
      </c>
      <c r="C18" s="10">
        <v>2012</v>
      </c>
      <c r="D18" s="10" t="s">
        <v>13</v>
      </c>
      <c r="E18" s="11">
        <v>22750</v>
      </c>
      <c r="F18" s="10">
        <v>1</v>
      </c>
      <c r="G18" s="11">
        <f t="shared" si="0"/>
        <v>22750</v>
      </c>
      <c r="H18" s="10">
        <v>1</v>
      </c>
      <c r="I18" s="10">
        <f t="shared" si="1"/>
        <v>22750</v>
      </c>
    </row>
    <row r="19" spans="1:9">
      <c r="A19" s="10">
        <v>15</v>
      </c>
      <c r="B19" s="9" t="s">
        <v>1028</v>
      </c>
      <c r="C19" s="10">
        <v>2012</v>
      </c>
      <c r="D19" s="10" t="s">
        <v>13</v>
      </c>
      <c r="E19" s="11">
        <v>4875</v>
      </c>
      <c r="F19" s="10">
        <v>2</v>
      </c>
      <c r="G19" s="11">
        <f t="shared" si="0"/>
        <v>9750</v>
      </c>
      <c r="H19" s="10">
        <v>2</v>
      </c>
      <c r="I19" s="10">
        <f t="shared" si="1"/>
        <v>9750</v>
      </c>
    </row>
    <row r="20" spans="1:9">
      <c r="A20" s="10">
        <v>16</v>
      </c>
      <c r="B20" s="9" t="s">
        <v>1029</v>
      </c>
      <c r="C20" s="10">
        <v>2012</v>
      </c>
      <c r="D20" s="10" t="s">
        <v>13</v>
      </c>
      <c r="E20" s="11">
        <v>6500</v>
      </c>
      <c r="F20" s="10">
        <v>3</v>
      </c>
      <c r="G20" s="11">
        <f t="shared" si="0"/>
        <v>19500</v>
      </c>
      <c r="H20" s="10">
        <v>3</v>
      </c>
      <c r="I20" s="10">
        <f t="shared" si="1"/>
        <v>19500</v>
      </c>
    </row>
    <row r="21" spans="1:9" ht="31.5">
      <c r="A21" s="10">
        <v>17</v>
      </c>
      <c r="B21" s="9" t="s">
        <v>1030</v>
      </c>
      <c r="C21" s="10">
        <v>2012</v>
      </c>
      <c r="D21" s="10" t="s">
        <v>13</v>
      </c>
      <c r="E21" s="11">
        <v>35750</v>
      </c>
      <c r="F21" s="10">
        <v>1</v>
      </c>
      <c r="G21" s="11">
        <f t="shared" si="0"/>
        <v>35750</v>
      </c>
      <c r="H21" s="10">
        <v>1</v>
      </c>
      <c r="I21" s="10">
        <f t="shared" si="1"/>
        <v>35750</v>
      </c>
    </row>
    <row r="22" spans="1:9">
      <c r="A22" s="10">
        <v>18</v>
      </c>
      <c r="B22" s="9" t="s">
        <v>348</v>
      </c>
      <c r="C22" s="10">
        <v>2012</v>
      </c>
      <c r="D22" s="10" t="s">
        <v>13</v>
      </c>
      <c r="E22" s="11">
        <v>45500</v>
      </c>
      <c r="F22" s="10">
        <v>1</v>
      </c>
      <c r="G22" s="11">
        <f t="shared" si="0"/>
        <v>45500</v>
      </c>
      <c r="H22" s="10">
        <v>1</v>
      </c>
      <c r="I22" s="10">
        <f t="shared" si="1"/>
        <v>45500</v>
      </c>
    </row>
    <row r="23" spans="1:9" ht="31.5">
      <c r="A23" s="10">
        <v>19</v>
      </c>
      <c r="B23" s="9" t="s">
        <v>1031</v>
      </c>
      <c r="C23" s="10">
        <v>2012</v>
      </c>
      <c r="D23" s="10" t="s">
        <v>13</v>
      </c>
      <c r="E23" s="11">
        <v>81250</v>
      </c>
      <c r="F23" s="10">
        <v>1</v>
      </c>
      <c r="G23" s="11">
        <f t="shared" si="0"/>
        <v>81250</v>
      </c>
      <c r="H23" s="10">
        <v>1</v>
      </c>
      <c r="I23" s="10">
        <f t="shared" si="1"/>
        <v>81250</v>
      </c>
    </row>
    <row r="24" spans="1:9">
      <c r="A24" s="10">
        <v>20</v>
      </c>
      <c r="B24" s="9" t="s">
        <v>1032</v>
      </c>
      <c r="C24" s="10">
        <v>2012</v>
      </c>
      <c r="D24" s="10" t="s">
        <v>727</v>
      </c>
      <c r="E24" s="11">
        <v>3160</v>
      </c>
      <c r="F24" s="10">
        <v>45</v>
      </c>
      <c r="G24" s="11">
        <f t="shared" si="0"/>
        <v>142200</v>
      </c>
      <c r="H24" s="10">
        <v>45</v>
      </c>
      <c r="I24" s="10">
        <f t="shared" si="1"/>
        <v>142200</v>
      </c>
    </row>
    <row r="25" spans="1:9">
      <c r="A25" s="10">
        <v>21</v>
      </c>
      <c r="B25" s="9" t="s">
        <v>1033</v>
      </c>
      <c r="C25" s="10">
        <v>2014</v>
      </c>
      <c r="D25" s="10" t="s">
        <v>13</v>
      </c>
      <c r="E25" s="11">
        <v>0</v>
      </c>
      <c r="F25" s="10">
        <v>1</v>
      </c>
      <c r="G25" s="11">
        <f t="shared" si="0"/>
        <v>0</v>
      </c>
      <c r="H25" s="10">
        <v>1</v>
      </c>
      <c r="I25" s="10">
        <f t="shared" si="1"/>
        <v>0</v>
      </c>
    </row>
    <row r="26" spans="1:9" ht="31.5">
      <c r="A26" s="10">
        <v>22</v>
      </c>
      <c r="B26" s="9" t="s">
        <v>1034</v>
      </c>
      <c r="C26" s="10">
        <v>2015</v>
      </c>
      <c r="D26" s="10" t="s">
        <v>13</v>
      </c>
      <c r="E26" s="11">
        <v>132990</v>
      </c>
      <c r="F26" s="10">
        <v>1</v>
      </c>
      <c r="G26" s="11">
        <f t="shared" si="0"/>
        <v>132990</v>
      </c>
      <c r="H26" s="10">
        <v>1</v>
      </c>
      <c r="I26" s="10">
        <f t="shared" si="1"/>
        <v>132990</v>
      </c>
    </row>
    <row r="27" spans="1:9">
      <c r="A27" s="10">
        <v>23</v>
      </c>
      <c r="B27" s="9" t="s">
        <v>1035</v>
      </c>
      <c r="C27" s="10">
        <v>2015</v>
      </c>
      <c r="D27" s="10" t="s">
        <v>13</v>
      </c>
      <c r="E27" s="11">
        <v>19750</v>
      </c>
      <c r="F27" s="10">
        <v>2</v>
      </c>
      <c r="G27" s="11">
        <f t="shared" si="0"/>
        <v>39500</v>
      </c>
      <c r="H27" s="10">
        <v>2</v>
      </c>
      <c r="I27" s="10">
        <f t="shared" si="1"/>
        <v>39500</v>
      </c>
    </row>
    <row r="28" spans="1:9">
      <c r="A28" s="10">
        <v>24</v>
      </c>
      <c r="B28" s="9" t="s">
        <v>332</v>
      </c>
      <c r="C28" s="10">
        <v>2015</v>
      </c>
      <c r="D28" s="10" t="s">
        <v>13</v>
      </c>
      <c r="E28" s="11">
        <v>45030</v>
      </c>
      <c r="F28" s="10">
        <v>1</v>
      </c>
      <c r="G28" s="11">
        <f t="shared" si="0"/>
        <v>45030</v>
      </c>
      <c r="H28" s="10">
        <v>1</v>
      </c>
      <c r="I28" s="10">
        <f t="shared" si="1"/>
        <v>45030</v>
      </c>
    </row>
    <row r="29" spans="1:9">
      <c r="A29" s="10">
        <v>25</v>
      </c>
      <c r="B29" s="9" t="s">
        <v>1036</v>
      </c>
      <c r="C29" s="10">
        <v>2016</v>
      </c>
      <c r="D29" s="10" t="s">
        <v>13</v>
      </c>
      <c r="E29" s="11">
        <v>9480</v>
      </c>
      <c r="F29" s="10">
        <v>6</v>
      </c>
      <c r="G29" s="11">
        <f t="shared" si="0"/>
        <v>56880</v>
      </c>
      <c r="H29" s="10">
        <v>6</v>
      </c>
      <c r="I29" s="10">
        <f t="shared" si="1"/>
        <v>56880</v>
      </c>
    </row>
    <row r="30" spans="1:9">
      <c r="A30" s="10">
        <v>26</v>
      </c>
      <c r="B30" s="9" t="s">
        <v>1037</v>
      </c>
      <c r="C30" s="10">
        <v>2016</v>
      </c>
      <c r="D30" s="10" t="s">
        <v>13</v>
      </c>
      <c r="E30" s="11">
        <v>39500</v>
      </c>
      <c r="F30" s="10">
        <v>1</v>
      </c>
      <c r="G30" s="11">
        <f t="shared" si="0"/>
        <v>39500</v>
      </c>
      <c r="H30" s="10">
        <v>1</v>
      </c>
      <c r="I30" s="10">
        <f t="shared" si="1"/>
        <v>39500</v>
      </c>
    </row>
    <row r="31" spans="1:9">
      <c r="A31" s="10">
        <v>27</v>
      </c>
      <c r="B31" s="9" t="s">
        <v>677</v>
      </c>
      <c r="C31" s="10">
        <v>2017</v>
      </c>
      <c r="D31" s="10" t="s">
        <v>13</v>
      </c>
      <c r="E31" s="11">
        <v>40000</v>
      </c>
      <c r="F31" s="10">
        <v>1</v>
      </c>
      <c r="G31" s="11">
        <f t="shared" si="0"/>
        <v>40000</v>
      </c>
      <c r="H31" s="10">
        <v>1</v>
      </c>
      <c r="I31" s="10">
        <f t="shared" si="1"/>
        <v>40000</v>
      </c>
    </row>
    <row r="32" spans="1:9">
      <c r="A32" s="10">
        <v>28</v>
      </c>
      <c r="B32" s="9" t="s">
        <v>1038</v>
      </c>
      <c r="C32" s="10">
        <v>2017</v>
      </c>
      <c r="D32" s="10" t="s">
        <v>13</v>
      </c>
      <c r="E32" s="11">
        <v>25000</v>
      </c>
      <c r="F32" s="10">
        <v>1</v>
      </c>
      <c r="G32" s="11">
        <f t="shared" si="0"/>
        <v>25000</v>
      </c>
      <c r="H32" s="10">
        <v>1</v>
      </c>
      <c r="I32" s="10">
        <f t="shared" si="1"/>
        <v>25000</v>
      </c>
    </row>
    <row r="33" spans="1:12">
      <c r="A33" s="10">
        <v>29</v>
      </c>
      <c r="B33" s="9" t="s">
        <v>599</v>
      </c>
      <c r="C33" s="179">
        <v>2018</v>
      </c>
      <c r="D33" s="179" t="s">
        <v>13</v>
      </c>
      <c r="E33" s="11">
        <v>7778</v>
      </c>
      <c r="F33" s="10">
        <v>20</v>
      </c>
      <c r="G33" s="11">
        <f t="shared" si="0"/>
        <v>155560</v>
      </c>
      <c r="H33" s="10">
        <v>20</v>
      </c>
      <c r="I33" s="10">
        <f t="shared" si="1"/>
        <v>155560</v>
      </c>
    </row>
    <row r="34" spans="1:12">
      <c r="A34" s="10">
        <v>30</v>
      </c>
      <c r="B34" s="1033" t="s">
        <v>1039</v>
      </c>
      <c r="C34" s="10">
        <v>2019</v>
      </c>
      <c r="D34" s="10" t="s">
        <v>13</v>
      </c>
      <c r="E34" s="11">
        <v>57000</v>
      </c>
      <c r="F34" s="10">
        <v>1</v>
      </c>
      <c r="G34" s="11">
        <f t="shared" si="0"/>
        <v>57000</v>
      </c>
      <c r="H34" s="10">
        <v>1</v>
      </c>
      <c r="I34" s="10">
        <f t="shared" si="1"/>
        <v>57000</v>
      </c>
    </row>
    <row r="35" spans="1:12" ht="22.5">
      <c r="A35" s="180">
        <v>31</v>
      </c>
      <c r="B35" s="1034" t="s">
        <v>1040</v>
      </c>
      <c r="C35" s="179">
        <v>2021</v>
      </c>
      <c r="D35" s="10" t="s">
        <v>13</v>
      </c>
      <c r="E35" s="11">
        <v>67000</v>
      </c>
      <c r="F35" s="10">
        <v>2</v>
      </c>
      <c r="G35" s="11">
        <v>134000</v>
      </c>
      <c r="H35" s="10">
        <v>2</v>
      </c>
      <c r="I35" s="10">
        <v>134000</v>
      </c>
    </row>
    <row r="36" spans="1:12" ht="22.5">
      <c r="A36" s="443">
        <v>32</v>
      </c>
      <c r="B36" s="1034" t="s">
        <v>1041</v>
      </c>
      <c r="C36" s="179">
        <v>2021</v>
      </c>
      <c r="D36" s="10" t="s">
        <v>13</v>
      </c>
      <c r="E36" s="11">
        <v>350000</v>
      </c>
      <c r="F36" s="10">
        <v>1</v>
      </c>
      <c r="G36" s="11">
        <v>350000</v>
      </c>
      <c r="H36" s="10">
        <v>1</v>
      </c>
      <c r="I36" s="10">
        <v>350000</v>
      </c>
    </row>
    <row r="37" spans="1:12" ht="22.5">
      <c r="A37" s="180">
        <v>33</v>
      </c>
      <c r="B37" s="1034" t="s">
        <v>1042</v>
      </c>
      <c r="C37" s="179">
        <v>2021</v>
      </c>
      <c r="D37" s="10" t="s">
        <v>13</v>
      </c>
      <c r="E37" s="11">
        <v>99000</v>
      </c>
      <c r="F37" s="10">
        <v>2</v>
      </c>
      <c r="G37" s="11">
        <v>198000</v>
      </c>
      <c r="H37" s="10">
        <v>2</v>
      </c>
      <c r="I37" s="10">
        <v>198000</v>
      </c>
    </row>
    <row r="38" spans="1:12">
      <c r="A38" s="180">
        <v>34</v>
      </c>
      <c r="B38" s="1034" t="s">
        <v>1043</v>
      </c>
      <c r="C38" s="179">
        <v>2021</v>
      </c>
      <c r="D38" s="10" t="s">
        <v>13</v>
      </c>
      <c r="E38" s="11">
        <v>60000</v>
      </c>
      <c r="F38" s="10">
        <v>1</v>
      </c>
      <c r="G38" s="11">
        <v>60000</v>
      </c>
      <c r="H38" s="10">
        <v>1</v>
      </c>
      <c r="I38" s="10">
        <v>60000</v>
      </c>
    </row>
    <row r="39" spans="1:12">
      <c r="A39" s="180">
        <v>35</v>
      </c>
      <c r="B39" s="1034" t="s">
        <v>1044</v>
      </c>
      <c r="C39" s="179">
        <v>2021</v>
      </c>
      <c r="D39" s="10" t="s">
        <v>13</v>
      </c>
      <c r="E39" s="11">
        <v>65000</v>
      </c>
      <c r="F39" s="10">
        <v>1</v>
      </c>
      <c r="G39" s="11">
        <v>65000</v>
      </c>
      <c r="H39" s="10">
        <v>1</v>
      </c>
      <c r="I39" s="10">
        <v>65000</v>
      </c>
    </row>
    <row r="40" spans="1:12" ht="22.5">
      <c r="A40" s="180">
        <v>36</v>
      </c>
      <c r="B40" s="1034" t="s">
        <v>1045</v>
      </c>
      <c r="C40" s="179">
        <v>2021</v>
      </c>
      <c r="D40" s="10" t="s">
        <v>13</v>
      </c>
      <c r="E40" s="11">
        <v>60000</v>
      </c>
      <c r="F40" s="10">
        <v>1</v>
      </c>
      <c r="G40" s="11">
        <v>60000</v>
      </c>
      <c r="H40" s="10">
        <v>1</v>
      </c>
      <c r="I40" s="10">
        <v>60000</v>
      </c>
    </row>
    <row r="41" spans="1:12" ht="22.5">
      <c r="A41" s="180">
        <v>37</v>
      </c>
      <c r="B41" s="1034" t="s">
        <v>1046</v>
      </c>
      <c r="C41" s="179">
        <v>2021</v>
      </c>
      <c r="D41" s="10" t="s">
        <v>13</v>
      </c>
      <c r="E41" s="11">
        <v>72000</v>
      </c>
      <c r="F41" s="10">
        <v>1</v>
      </c>
      <c r="G41" s="11">
        <v>72000</v>
      </c>
      <c r="H41" s="10">
        <v>1</v>
      </c>
      <c r="I41" s="10">
        <v>72000</v>
      </c>
    </row>
    <row r="42" spans="1:12">
      <c r="A42" s="180">
        <v>38</v>
      </c>
      <c r="B42" s="1034" t="s">
        <v>902</v>
      </c>
      <c r="C42" s="179">
        <v>2022</v>
      </c>
      <c r="D42" s="10" t="s">
        <v>13</v>
      </c>
      <c r="E42" s="11">
        <v>112740</v>
      </c>
      <c r="F42" s="10">
        <v>1</v>
      </c>
      <c r="G42" s="11">
        <v>112740</v>
      </c>
      <c r="H42" s="10">
        <v>1</v>
      </c>
      <c r="I42" s="10">
        <v>112740</v>
      </c>
    </row>
    <row r="43" spans="1:12">
      <c r="A43" s="180">
        <v>39</v>
      </c>
      <c r="B43" s="1034" t="s">
        <v>978</v>
      </c>
      <c r="C43" s="179">
        <v>2022</v>
      </c>
      <c r="D43" s="10" t="s">
        <v>13</v>
      </c>
      <c r="E43" s="11">
        <v>75000</v>
      </c>
      <c r="F43" s="10">
        <v>1</v>
      </c>
      <c r="G43" s="11">
        <v>75000</v>
      </c>
      <c r="H43" s="10">
        <v>1</v>
      </c>
      <c r="I43" s="10">
        <v>75000</v>
      </c>
      <c r="L43" s="182"/>
    </row>
    <row r="44" spans="1:12">
      <c r="A44" s="180"/>
      <c r="B44" s="181" t="s">
        <v>1047</v>
      </c>
      <c r="C44" s="1020"/>
      <c r="D44" s="183"/>
      <c r="E44" s="6"/>
      <c r="F44" s="4">
        <f>SUM(F5:F43)</f>
        <v>970.3</v>
      </c>
      <c r="G44" s="6">
        <f>SUM(G5:G43)</f>
        <v>11601371.5</v>
      </c>
      <c r="H44" s="6">
        <f>SUM(H5:H43)</f>
        <v>970.3</v>
      </c>
      <c r="I44" s="25">
        <f>SUM(I5:I43)</f>
        <v>11601371.5</v>
      </c>
    </row>
    <row r="47" spans="1:12" s="632" customFormat="1">
      <c r="A47" s="632" t="s">
        <v>3563</v>
      </c>
    </row>
    <row r="48" spans="1:12" s="632" customFormat="1">
      <c r="A48" s="1056" t="s">
        <v>3433</v>
      </c>
      <c r="B48" s="1056" t="s">
        <v>3445</v>
      </c>
      <c r="C48" s="1160" t="s">
        <v>3435</v>
      </c>
      <c r="D48" s="1161"/>
      <c r="E48" s="1162"/>
      <c r="F48" s="1160" t="s">
        <v>3436</v>
      </c>
      <c r="G48" s="1161"/>
      <c r="H48" s="1161"/>
      <c r="I48" s="1162"/>
    </row>
    <row r="49" spans="1:9" s="632" customFormat="1" ht="15.75" customHeight="1">
      <c r="A49" s="1064"/>
      <c r="B49" s="1064"/>
      <c r="C49" s="1056" t="s">
        <v>318</v>
      </c>
      <c r="D49" s="1058" t="s">
        <v>3437</v>
      </c>
      <c r="E49" s="1059"/>
      <c r="F49" s="1056" t="s">
        <v>318</v>
      </c>
      <c r="G49" s="1058" t="s">
        <v>3437</v>
      </c>
      <c r="H49" s="1060"/>
      <c r="I49" s="1059"/>
    </row>
    <row r="50" spans="1:9" s="632" customFormat="1" ht="67.5" customHeight="1">
      <c r="A50" s="1057"/>
      <c r="B50" s="1057"/>
      <c r="C50" s="1057"/>
      <c r="D50" s="639" t="s">
        <v>3438</v>
      </c>
      <c r="E50" s="639" t="s">
        <v>3439</v>
      </c>
      <c r="F50" s="1057"/>
      <c r="G50" s="639" t="s">
        <v>3438</v>
      </c>
      <c r="H50" s="639" t="s">
        <v>3439</v>
      </c>
      <c r="I50" s="639" t="s">
        <v>3440</v>
      </c>
    </row>
    <row r="51" spans="1:9" s="632" customFormat="1" ht="15" customHeight="1">
      <c r="A51" s="647">
        <v>1</v>
      </c>
      <c r="B51" s="647">
        <v>2</v>
      </c>
      <c r="C51" s="647">
        <v>3</v>
      </c>
      <c r="D51" s="647">
        <v>4</v>
      </c>
      <c r="E51" s="647">
        <v>5</v>
      </c>
      <c r="F51" s="647">
        <v>6</v>
      </c>
      <c r="G51" s="647">
        <v>7</v>
      </c>
      <c r="H51" s="647">
        <v>8</v>
      </c>
      <c r="I51" s="647">
        <v>9</v>
      </c>
    </row>
    <row r="52" spans="1:9" s="632" customFormat="1" ht="28.5" customHeight="1">
      <c r="A52" s="716" t="s">
        <v>3584</v>
      </c>
      <c r="B52" s="714">
        <v>900008000490</v>
      </c>
      <c r="C52" s="715">
        <v>19344</v>
      </c>
      <c r="D52" s="715">
        <v>19344</v>
      </c>
      <c r="E52" s="645"/>
      <c r="F52" s="645"/>
      <c r="G52" s="645"/>
      <c r="H52" s="645"/>
      <c r="I52" s="645"/>
    </row>
    <row r="53" spans="1:9" s="632" customFormat="1" ht="43.5" customHeight="1">
      <c r="A53" s="716" t="s">
        <v>3585</v>
      </c>
      <c r="B53" s="641">
        <v>900005001186</v>
      </c>
      <c r="C53" s="682">
        <v>1500</v>
      </c>
      <c r="D53" s="682">
        <v>1500</v>
      </c>
      <c r="E53" s="645"/>
      <c r="F53" s="645"/>
      <c r="G53" s="645"/>
      <c r="H53" s="645"/>
      <c r="I53" s="645"/>
    </row>
    <row r="54" spans="1:9" s="632" customFormat="1">
      <c r="A54" s="1061" t="s">
        <v>3442</v>
      </c>
      <c r="B54" s="1063"/>
      <c r="C54" s="683">
        <f>SUM(C52:C53)</f>
        <v>20844</v>
      </c>
      <c r="D54" s="683">
        <f>SUM(D52:D53)</f>
        <v>20844</v>
      </c>
      <c r="E54" s="645"/>
      <c r="F54" s="645"/>
      <c r="G54" s="645"/>
      <c r="H54" s="645"/>
      <c r="I54" s="645"/>
    </row>
    <row r="55" spans="1:9" s="632" customFormat="1">
      <c r="A55" s="684"/>
      <c r="B55" s="684"/>
      <c r="C55" s="685"/>
      <c r="D55" s="685"/>
      <c r="E55" s="685"/>
      <c r="F55" s="685"/>
      <c r="G55" s="685"/>
      <c r="H55" s="685"/>
      <c r="I55" s="685"/>
    </row>
    <row r="56" spans="1:9" customFormat="1" ht="15"/>
    <row r="57" spans="1:9" customFormat="1">
      <c r="A57" s="632" t="s">
        <v>3443</v>
      </c>
      <c r="B57" s="632"/>
      <c r="C57" s="632"/>
      <c r="D57" s="632"/>
      <c r="E57" s="632"/>
      <c r="F57" s="632"/>
      <c r="G57" s="632"/>
      <c r="H57" s="632" t="s">
        <v>3565</v>
      </c>
      <c r="I57" s="632"/>
    </row>
    <row r="58" spans="1:9" customFormat="1">
      <c r="A58" s="1056" t="s">
        <v>3444</v>
      </c>
      <c r="B58" s="1056" t="s">
        <v>3445</v>
      </c>
      <c r="C58" s="1065" t="s">
        <v>3435</v>
      </c>
      <c r="D58" s="1065"/>
      <c r="E58" s="1065"/>
      <c r="F58" s="1065" t="s">
        <v>3436</v>
      </c>
      <c r="G58" s="1065"/>
      <c r="H58" s="1065"/>
      <c r="I58" s="1065"/>
    </row>
    <row r="59" spans="1:9" customFormat="1" ht="15">
      <c r="A59" s="1064"/>
      <c r="B59" s="1064"/>
      <c r="C59" s="1056" t="s">
        <v>318</v>
      </c>
      <c r="D59" s="1066" t="s">
        <v>3437</v>
      </c>
      <c r="E59" s="1066"/>
      <c r="F59" s="1056" t="s">
        <v>318</v>
      </c>
      <c r="G59" s="1066" t="s">
        <v>3437</v>
      </c>
      <c r="H59" s="1066"/>
      <c r="I59" s="1066"/>
    </row>
    <row r="60" spans="1:9" customFormat="1" ht="63.75">
      <c r="A60" s="1057"/>
      <c r="B60" s="1057"/>
      <c r="C60" s="1057"/>
      <c r="D60" s="639" t="s">
        <v>3446</v>
      </c>
      <c r="E60" s="639" t="s">
        <v>3447</v>
      </c>
      <c r="F60" s="1057"/>
      <c r="G60" s="639" t="s">
        <v>3446</v>
      </c>
      <c r="H60" s="639" t="s">
        <v>3447</v>
      </c>
      <c r="I60" s="639" t="s">
        <v>3440</v>
      </c>
    </row>
    <row r="61" spans="1:9" customFormat="1" ht="15">
      <c r="A61" s="647">
        <v>1</v>
      </c>
      <c r="B61" s="647">
        <v>2</v>
      </c>
      <c r="C61" s="647">
        <v>3</v>
      </c>
      <c r="D61" s="647">
        <v>4</v>
      </c>
      <c r="E61" s="647">
        <v>5</v>
      </c>
      <c r="F61" s="647">
        <v>6</v>
      </c>
      <c r="G61" s="647">
        <v>7</v>
      </c>
      <c r="H61" s="647">
        <v>8</v>
      </c>
      <c r="I61" s="647">
        <v>9</v>
      </c>
    </row>
    <row r="62" spans="1:9" customFormat="1" ht="38.25">
      <c r="A62" s="717" t="s">
        <v>3586</v>
      </c>
      <c r="B62" s="718" t="s">
        <v>3553</v>
      </c>
      <c r="C62" s="719">
        <v>0</v>
      </c>
      <c r="D62" s="719">
        <v>0</v>
      </c>
      <c r="E62" s="647"/>
      <c r="F62" s="647"/>
      <c r="G62" s="647"/>
      <c r="H62" s="647"/>
      <c r="I62" s="647"/>
    </row>
    <row r="63" spans="1:9" s="632" customFormat="1" ht="25.5">
      <c r="A63" s="717" t="s">
        <v>3566</v>
      </c>
      <c r="B63" s="688">
        <v>2474663156679350</v>
      </c>
      <c r="C63" s="720">
        <v>59270.99</v>
      </c>
      <c r="D63" s="720">
        <f t="shared" ref="D63" si="2">C63</f>
        <v>59270.99</v>
      </c>
      <c r="E63" s="645"/>
      <c r="F63" s="645"/>
      <c r="G63" s="645"/>
      <c r="H63" s="645"/>
      <c r="I63" s="645"/>
    </row>
    <row r="64" spans="1:9" customFormat="1" hidden="1">
      <c r="A64" s="721"/>
      <c r="B64" s="688"/>
      <c r="C64" s="720"/>
      <c r="D64" s="720"/>
      <c r="E64" s="645"/>
      <c r="F64" s="645"/>
      <c r="G64" s="645"/>
      <c r="H64" s="645"/>
      <c r="I64" s="645"/>
    </row>
    <row r="65" spans="1:9" customFormat="1" ht="26.25">
      <c r="A65" s="721" t="s">
        <v>3587</v>
      </c>
      <c r="B65" s="688">
        <v>11500351562015</v>
      </c>
      <c r="C65" s="720">
        <v>0</v>
      </c>
      <c r="D65" s="720">
        <f>C65</f>
        <v>0</v>
      </c>
      <c r="E65" s="645"/>
      <c r="F65" s="645"/>
      <c r="G65" s="645"/>
      <c r="H65" s="645"/>
      <c r="I65" s="645"/>
    </row>
    <row r="66" spans="1:9" customFormat="1">
      <c r="A66" s="1061" t="s">
        <v>3442</v>
      </c>
      <c r="B66" s="1063"/>
      <c r="C66" s="693">
        <f>SUM(C62:C65)</f>
        <v>59270.99</v>
      </c>
      <c r="D66" s="683">
        <f>SUM(D62:D65)</f>
        <v>59270.99</v>
      </c>
      <c r="E66" s="645"/>
      <c r="F66" s="645"/>
      <c r="G66" s="645"/>
      <c r="H66" s="645"/>
      <c r="I66" s="645"/>
    </row>
    <row r="67" spans="1:9" customFormat="1" ht="15"/>
    <row r="68" spans="1:9" customFormat="1" ht="15"/>
    <row r="69" spans="1:9" customFormat="1" ht="15">
      <c r="A69" s="694" t="s">
        <v>3569</v>
      </c>
      <c r="B69" s="694"/>
      <c r="C69" s="694"/>
      <c r="D69" s="694"/>
      <c r="E69" s="694"/>
      <c r="F69" s="694"/>
      <c r="G69" s="694"/>
      <c r="H69" s="694"/>
      <c r="I69" s="694"/>
    </row>
    <row r="70" spans="1:9" customFormat="1" ht="15">
      <c r="A70" s="694" t="s">
        <v>3570</v>
      </c>
      <c r="B70" s="694"/>
      <c r="C70" s="694"/>
      <c r="D70" s="694"/>
      <c r="E70" s="694"/>
      <c r="F70" s="694"/>
      <c r="G70" s="694"/>
      <c r="H70" s="694"/>
      <c r="I70" s="694"/>
    </row>
    <row r="71" spans="1:9" customFormat="1" ht="15">
      <c r="A71" s="694" t="s">
        <v>3571</v>
      </c>
      <c r="B71" s="694"/>
      <c r="C71" s="694"/>
      <c r="D71" s="694"/>
      <c r="E71" s="694"/>
      <c r="F71" s="694"/>
      <c r="G71" s="694"/>
      <c r="H71" s="694"/>
      <c r="I71" s="694"/>
    </row>
    <row r="72" spans="1:9" customFormat="1" ht="15">
      <c r="A72" s="694" t="s">
        <v>3572</v>
      </c>
      <c r="B72" s="694"/>
      <c r="C72" s="694"/>
      <c r="D72" s="694"/>
      <c r="E72" s="694"/>
      <c r="F72" s="694"/>
      <c r="G72" s="694"/>
      <c r="H72" s="694"/>
      <c r="I72" s="694"/>
    </row>
    <row r="73" spans="1:9" s="632" customFormat="1">
      <c r="A73" s="694" t="s">
        <v>3573</v>
      </c>
      <c r="B73" s="694"/>
      <c r="C73" s="694"/>
      <c r="D73" s="694"/>
      <c r="E73" s="694"/>
      <c r="F73" s="694"/>
      <c r="G73" s="694"/>
      <c r="H73" s="694"/>
      <c r="I73" s="694"/>
    </row>
    <row r="74" spans="1:9" customFormat="1" ht="15">
      <c r="A74" s="296"/>
      <c r="B74" s="296"/>
      <c r="C74" s="296"/>
      <c r="D74" s="296"/>
      <c r="E74" s="296"/>
      <c r="F74" s="296"/>
      <c r="G74" s="296"/>
      <c r="H74" s="296"/>
      <c r="I74" s="296"/>
    </row>
    <row r="75" spans="1:9" customFormat="1" ht="15">
      <c r="A75" s="695" t="s">
        <v>3574</v>
      </c>
      <c r="B75" s="695"/>
      <c r="C75" s="695"/>
      <c r="D75" s="695"/>
      <c r="E75" s="695"/>
      <c r="F75" s="695"/>
      <c r="G75" s="695"/>
      <c r="H75" s="695"/>
      <c r="I75" s="696"/>
    </row>
    <row r="76" spans="1:9" customFormat="1" ht="15">
      <c r="A76" s="695" t="s">
        <v>3570</v>
      </c>
      <c r="B76" s="695"/>
      <c r="C76" s="695"/>
      <c r="D76" s="695"/>
      <c r="E76" s="695"/>
      <c r="F76" s="695"/>
      <c r="G76" s="695"/>
      <c r="H76" s="695"/>
      <c r="I76" s="697"/>
    </row>
    <row r="77" spans="1:9" customFormat="1" ht="15">
      <c r="A77" s="1163" t="s">
        <v>3588</v>
      </c>
      <c r="B77" s="1163"/>
      <c r="C77" s="695"/>
      <c r="D77" s="695"/>
      <c r="E77" s="695"/>
      <c r="F77" s="695"/>
      <c r="G77" s="695"/>
      <c r="H77" s="695"/>
      <c r="I77" s="697"/>
    </row>
    <row r="78" spans="1:9" customFormat="1" ht="15">
      <c r="A78" s="695" t="s">
        <v>3589</v>
      </c>
      <c r="B78" s="698"/>
      <c r="C78" s="698"/>
      <c r="D78" s="698"/>
      <c r="E78" s="698"/>
      <c r="F78" s="698"/>
      <c r="G78" s="698"/>
      <c r="H78" s="695"/>
      <c r="I78" s="697"/>
    </row>
  </sheetData>
  <mergeCells count="28">
    <mergeCell ref="A66:B66"/>
    <mergeCell ref="A77:B77"/>
    <mergeCell ref="A54:B54"/>
    <mergeCell ref="A58:A60"/>
    <mergeCell ref="B58:B60"/>
    <mergeCell ref="C58:E58"/>
    <mergeCell ref="F58:I58"/>
    <mergeCell ref="C59:C60"/>
    <mergeCell ref="D59:E59"/>
    <mergeCell ref="F59:F60"/>
    <mergeCell ref="G59:I59"/>
    <mergeCell ref="A48:A50"/>
    <mergeCell ref="B48:B50"/>
    <mergeCell ref="C48:E48"/>
    <mergeCell ref="F48:I48"/>
    <mergeCell ref="C49:C50"/>
    <mergeCell ref="D49:E49"/>
    <mergeCell ref="F49:F50"/>
    <mergeCell ref="G49:I49"/>
    <mergeCell ref="F1:I1"/>
    <mergeCell ref="A2:I2"/>
    <mergeCell ref="A3:A4"/>
    <mergeCell ref="B3:B4"/>
    <mergeCell ref="C3:C4"/>
    <mergeCell ref="D3:D4"/>
    <mergeCell ref="E3:E4"/>
    <mergeCell ref="F3:G3"/>
    <mergeCell ref="H3:I3"/>
  </mergeCells>
  <pageMargins left="0" right="0" top="0" bottom="0" header="0.3" footer="0.3"/>
  <pageSetup paperSize="9" scale="8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04"/>
  <sheetViews>
    <sheetView topLeftCell="A91" workbookViewId="0">
      <selection activeCell="A81" sqref="A81"/>
    </sheetView>
  </sheetViews>
  <sheetFormatPr defaultRowHeight="15.75"/>
  <cols>
    <col min="1" max="1" width="12" style="443" customWidth="1"/>
    <col min="2" max="2" width="31" style="8" customWidth="1"/>
    <col min="3" max="3" width="9.85546875" style="8" customWidth="1"/>
    <col min="4" max="4" width="7.7109375" style="8" customWidth="1"/>
    <col min="5" max="5" width="11.28515625" style="8" customWidth="1"/>
    <col min="6" max="6" width="9.85546875" style="8" customWidth="1"/>
    <col min="7" max="7" width="11.5703125" style="8" customWidth="1"/>
    <col min="8" max="8" width="12.140625" style="8" customWidth="1"/>
    <col min="9" max="9" width="11" style="8" customWidth="1"/>
    <col min="10" max="10" width="10" style="8" customWidth="1"/>
    <col min="11" max="13" width="9.140625" style="8"/>
    <col min="14" max="14" width="16" style="8" customWidth="1"/>
    <col min="15" max="16384" width="9.140625" style="8"/>
  </cols>
  <sheetData>
    <row r="1" spans="1:12" ht="47.25" customHeight="1">
      <c r="A1" s="185"/>
      <c r="B1" s="184"/>
      <c r="C1" s="184"/>
      <c r="D1" s="185"/>
      <c r="E1" s="185"/>
      <c r="F1" s="1188" t="s">
        <v>4089</v>
      </c>
      <c r="G1" s="1188"/>
      <c r="H1" s="1188"/>
      <c r="I1" s="1188"/>
      <c r="J1" s="215"/>
      <c r="K1" s="186"/>
    </row>
    <row r="2" spans="1:12" ht="13.5" customHeight="1">
      <c r="A2" s="1192" t="s">
        <v>1048</v>
      </c>
      <c r="B2" s="1192"/>
      <c r="C2" s="1192"/>
      <c r="D2" s="1192"/>
      <c r="E2" s="1192"/>
      <c r="F2" s="1192"/>
      <c r="G2" s="1192"/>
      <c r="H2" s="1192"/>
      <c r="I2" s="1192"/>
      <c r="J2" s="1192"/>
      <c r="K2" s="1192"/>
    </row>
    <row r="3" spans="1:12" ht="18" customHeight="1">
      <c r="A3" s="1130" t="s">
        <v>1</v>
      </c>
      <c r="B3" s="1130" t="s">
        <v>2</v>
      </c>
      <c r="C3" s="1130" t="s">
        <v>4</v>
      </c>
      <c r="D3" s="1130" t="s">
        <v>5</v>
      </c>
      <c r="E3" s="1130" t="s">
        <v>674</v>
      </c>
      <c r="F3" s="1145" t="s">
        <v>7</v>
      </c>
      <c r="G3" s="1147"/>
      <c r="H3" s="1145" t="s">
        <v>8</v>
      </c>
      <c r="I3" s="1147"/>
      <c r="J3" s="187"/>
      <c r="K3" s="187"/>
      <c r="L3" s="187"/>
    </row>
    <row r="4" spans="1:12" ht="39" customHeight="1">
      <c r="A4" s="1132"/>
      <c r="B4" s="1132"/>
      <c r="C4" s="1132"/>
      <c r="D4" s="1132"/>
      <c r="E4" s="1132"/>
      <c r="F4" s="188" t="s">
        <v>9</v>
      </c>
      <c r="G4" s="188" t="s">
        <v>10</v>
      </c>
      <c r="H4" s="189" t="s">
        <v>675</v>
      </c>
      <c r="I4" s="188" t="s">
        <v>676</v>
      </c>
      <c r="J4" s="187"/>
      <c r="K4" s="187"/>
      <c r="L4" s="187"/>
    </row>
    <row r="5" spans="1:12" customFormat="1" ht="18.75" customHeight="1">
      <c r="A5" s="190"/>
      <c r="B5" s="1189" t="s">
        <v>1049</v>
      </c>
      <c r="C5" s="1190"/>
      <c r="D5" s="1190"/>
      <c r="E5" s="1190"/>
      <c r="F5" s="1190"/>
      <c r="G5" s="1190"/>
      <c r="H5" s="1190"/>
      <c r="I5" s="1191"/>
      <c r="J5" s="191"/>
      <c r="K5" s="191"/>
      <c r="L5" s="191"/>
    </row>
    <row r="6" spans="1:12" customFormat="1" ht="36.75" customHeight="1">
      <c r="A6" s="190">
        <v>1</v>
      </c>
      <c r="B6" s="933" t="s">
        <v>368</v>
      </c>
      <c r="C6" s="192">
        <v>1997</v>
      </c>
      <c r="D6" s="934" t="s">
        <v>13</v>
      </c>
      <c r="E6" s="193">
        <v>18589900</v>
      </c>
      <c r="F6" s="934">
        <v>1</v>
      </c>
      <c r="G6" s="193">
        <f>+F6*E6</f>
        <v>18589900</v>
      </c>
      <c r="H6" s="934">
        <f>+F6</f>
        <v>1</v>
      </c>
      <c r="I6" s="193">
        <f>E6*F6</f>
        <v>18589900</v>
      </c>
      <c r="J6" s="187"/>
      <c r="K6" s="194"/>
      <c r="L6" s="191"/>
    </row>
    <row r="7" spans="1:12" customFormat="1" ht="18.75" customHeight="1">
      <c r="A7" s="190"/>
      <c r="B7" s="1189" t="s">
        <v>1050</v>
      </c>
      <c r="C7" s="1190"/>
      <c r="D7" s="1190"/>
      <c r="E7" s="1190"/>
      <c r="F7" s="1190"/>
      <c r="G7" s="1190"/>
      <c r="H7" s="1190"/>
      <c r="I7" s="1191"/>
      <c r="J7" s="191"/>
      <c r="K7" s="191"/>
      <c r="L7" s="191"/>
    </row>
    <row r="8" spans="1:12" ht="18">
      <c r="A8" s="196">
        <v>2</v>
      </c>
      <c r="B8" s="195" t="s">
        <v>348</v>
      </c>
      <c r="C8" s="156">
        <v>2019</v>
      </c>
      <c r="D8" s="196" t="s">
        <v>13</v>
      </c>
      <c r="E8" s="197">
        <v>45000</v>
      </c>
      <c r="F8" s="195">
        <v>1</v>
      </c>
      <c r="G8" s="156">
        <v>45000</v>
      </c>
      <c r="H8" s="156">
        <v>1</v>
      </c>
      <c r="I8" s="195">
        <v>45000</v>
      </c>
      <c r="J8" s="187"/>
      <c r="K8" s="187"/>
      <c r="L8" s="187"/>
    </row>
    <row r="9" spans="1:12" ht="18">
      <c r="A9" s="196">
        <v>3</v>
      </c>
      <c r="B9" s="195" t="s">
        <v>1051</v>
      </c>
      <c r="C9" s="156">
        <v>2019</v>
      </c>
      <c r="D9" s="156" t="s">
        <v>13</v>
      </c>
      <c r="E9" s="197">
        <v>70000</v>
      </c>
      <c r="F9" s="195">
        <v>1</v>
      </c>
      <c r="G9" s="156">
        <v>70000</v>
      </c>
      <c r="H9" s="156">
        <v>1</v>
      </c>
      <c r="I9" s="195">
        <v>70000</v>
      </c>
      <c r="J9" s="187"/>
      <c r="K9" s="187"/>
      <c r="L9" s="187"/>
    </row>
    <row r="10" spans="1:12" ht="18">
      <c r="A10" s="196">
        <v>4</v>
      </c>
      <c r="B10" s="195" t="s">
        <v>709</v>
      </c>
      <c r="C10" s="156">
        <v>2019</v>
      </c>
      <c r="D10" s="156" t="s">
        <v>13</v>
      </c>
      <c r="E10" s="197">
        <v>16000</v>
      </c>
      <c r="F10" s="195">
        <v>1</v>
      </c>
      <c r="G10" s="156">
        <v>16000</v>
      </c>
      <c r="H10" s="156">
        <v>1</v>
      </c>
      <c r="I10" s="195">
        <v>16000</v>
      </c>
      <c r="J10" s="187"/>
      <c r="K10" s="187"/>
      <c r="L10" s="187"/>
    </row>
    <row r="11" spans="1:12" ht="18">
      <c r="A11" s="196">
        <v>5</v>
      </c>
      <c r="B11" s="195" t="s">
        <v>1052</v>
      </c>
      <c r="C11" s="156">
        <v>1969</v>
      </c>
      <c r="D11" s="156" t="s">
        <v>13</v>
      </c>
      <c r="E11" s="197">
        <v>15000</v>
      </c>
      <c r="F11" s="195">
        <v>1</v>
      </c>
      <c r="G11" s="156">
        <v>15000</v>
      </c>
      <c r="H11" s="156">
        <v>1</v>
      </c>
      <c r="I11" s="195">
        <v>15000</v>
      </c>
      <c r="J11" s="187"/>
      <c r="K11" s="187"/>
      <c r="L11" s="187"/>
    </row>
    <row r="12" spans="1:12" ht="18">
      <c r="A12" s="196">
        <v>6</v>
      </c>
      <c r="B12" s="195" t="s">
        <v>1053</v>
      </c>
      <c r="C12" s="156">
        <v>2019</v>
      </c>
      <c r="D12" s="156" t="s">
        <v>13</v>
      </c>
      <c r="E12" s="197">
        <v>30000</v>
      </c>
      <c r="F12" s="195">
        <v>1</v>
      </c>
      <c r="G12" s="156">
        <v>30000</v>
      </c>
      <c r="H12" s="156">
        <v>1</v>
      </c>
      <c r="I12" s="195">
        <v>30000</v>
      </c>
      <c r="J12" s="187"/>
      <c r="K12" s="187"/>
      <c r="L12" s="187"/>
    </row>
    <row r="13" spans="1:12" ht="18">
      <c r="A13" s="196">
        <v>7</v>
      </c>
      <c r="B13" s="195" t="s">
        <v>66</v>
      </c>
      <c r="C13" s="156">
        <v>2019</v>
      </c>
      <c r="D13" s="156" t="s">
        <v>13</v>
      </c>
      <c r="E13" s="197">
        <v>169000</v>
      </c>
      <c r="F13" s="195">
        <v>1</v>
      </c>
      <c r="G13" s="156">
        <v>169000</v>
      </c>
      <c r="H13" s="156">
        <v>1</v>
      </c>
      <c r="I13" s="195">
        <v>169000</v>
      </c>
      <c r="J13" s="187"/>
      <c r="K13" s="187"/>
      <c r="L13" s="187"/>
    </row>
    <row r="14" spans="1:12" ht="18">
      <c r="A14" s="196">
        <v>8</v>
      </c>
      <c r="B14" s="195" t="s">
        <v>1054</v>
      </c>
      <c r="C14" s="156">
        <v>2017</v>
      </c>
      <c r="D14" s="156" t="s">
        <v>13</v>
      </c>
      <c r="E14" s="197">
        <v>90000</v>
      </c>
      <c r="F14" s="195">
        <v>1</v>
      </c>
      <c r="G14" s="156">
        <v>90000</v>
      </c>
      <c r="H14" s="156">
        <v>1</v>
      </c>
      <c r="I14" s="195">
        <v>90000</v>
      </c>
      <c r="J14" s="187"/>
      <c r="K14" s="187"/>
      <c r="L14" s="187"/>
    </row>
    <row r="15" spans="1:12" ht="18">
      <c r="A15" s="196">
        <v>9</v>
      </c>
      <c r="B15" s="195" t="s">
        <v>1055</v>
      </c>
      <c r="C15" s="156">
        <v>2018</v>
      </c>
      <c r="D15" s="156" t="s">
        <v>120</v>
      </c>
      <c r="E15" s="198">
        <v>4000</v>
      </c>
      <c r="F15" s="195">
        <v>8</v>
      </c>
      <c r="G15" s="198">
        <v>32000</v>
      </c>
      <c r="H15" s="156">
        <v>8</v>
      </c>
      <c r="I15" s="195">
        <v>32000</v>
      </c>
      <c r="J15" s="187"/>
      <c r="K15" s="187"/>
      <c r="L15" s="187"/>
    </row>
    <row r="16" spans="1:12" ht="18">
      <c r="A16" s="437">
        <v>10</v>
      </c>
      <c r="B16" s="200" t="s">
        <v>1056</v>
      </c>
      <c r="C16" s="199">
        <v>2018</v>
      </c>
      <c r="D16" s="201" t="s">
        <v>1057</v>
      </c>
      <c r="E16" s="202">
        <v>3500</v>
      </c>
      <c r="F16" s="199">
        <v>24</v>
      </c>
      <c r="G16" s="202">
        <v>84000</v>
      </c>
      <c r="H16" s="199">
        <v>24</v>
      </c>
      <c r="I16" s="199">
        <v>84000</v>
      </c>
      <c r="J16" s="187"/>
      <c r="K16" s="187"/>
      <c r="L16" s="187"/>
    </row>
    <row r="17" spans="1:12" ht="18">
      <c r="A17" s="437">
        <v>11</v>
      </c>
      <c r="B17" s="200" t="s">
        <v>1058</v>
      </c>
      <c r="C17" s="199">
        <v>2018</v>
      </c>
      <c r="D17" s="201" t="s">
        <v>1057</v>
      </c>
      <c r="E17" s="202">
        <v>500</v>
      </c>
      <c r="F17" s="199">
        <v>8</v>
      </c>
      <c r="G17" s="202">
        <v>4000</v>
      </c>
      <c r="H17" s="199">
        <v>8</v>
      </c>
      <c r="I17" s="199">
        <v>4000</v>
      </c>
      <c r="J17" s="187"/>
      <c r="K17" s="187"/>
      <c r="L17" s="187"/>
    </row>
    <row r="18" spans="1:12" ht="18">
      <c r="A18" s="437">
        <v>12</v>
      </c>
      <c r="B18" s="200" t="s">
        <v>992</v>
      </c>
      <c r="C18" s="199">
        <v>2018</v>
      </c>
      <c r="D18" s="201" t="s">
        <v>1057</v>
      </c>
      <c r="E18" s="202">
        <v>7644</v>
      </c>
      <c r="F18" s="199">
        <v>60</v>
      </c>
      <c r="G18" s="202">
        <v>458640</v>
      </c>
      <c r="H18" s="199">
        <v>60</v>
      </c>
      <c r="I18" s="199">
        <v>458640</v>
      </c>
      <c r="J18" s="187"/>
      <c r="K18" s="187"/>
      <c r="L18" s="187"/>
    </row>
    <row r="19" spans="1:12" ht="18">
      <c r="A19" s="437">
        <v>13</v>
      </c>
      <c r="B19" s="200" t="s">
        <v>1059</v>
      </c>
      <c r="C19" s="199">
        <v>2018</v>
      </c>
      <c r="D19" s="201" t="s">
        <v>1057</v>
      </c>
      <c r="E19" s="202">
        <v>22104</v>
      </c>
      <c r="F19" s="199">
        <v>6</v>
      </c>
      <c r="G19" s="202">
        <v>132624</v>
      </c>
      <c r="H19" s="199">
        <v>6</v>
      </c>
      <c r="I19" s="199">
        <v>132624</v>
      </c>
      <c r="J19" s="187"/>
      <c r="K19" s="187"/>
      <c r="L19" s="187"/>
    </row>
    <row r="20" spans="1:12" ht="18">
      <c r="A20" s="437">
        <v>14</v>
      </c>
      <c r="B20" s="200" t="s">
        <v>1060</v>
      </c>
      <c r="C20" s="199">
        <v>2018</v>
      </c>
      <c r="D20" s="201" t="s">
        <v>1057</v>
      </c>
      <c r="E20" s="202">
        <v>4884</v>
      </c>
      <c r="F20" s="199">
        <v>8</v>
      </c>
      <c r="G20" s="202">
        <v>39072</v>
      </c>
      <c r="H20" s="199">
        <v>8</v>
      </c>
      <c r="I20" s="199">
        <v>39072</v>
      </c>
      <c r="J20" s="187"/>
      <c r="K20" s="187"/>
      <c r="L20" s="187"/>
    </row>
    <row r="21" spans="1:12" ht="18">
      <c r="A21" s="437">
        <v>15</v>
      </c>
      <c r="B21" s="200" t="s">
        <v>75</v>
      </c>
      <c r="C21" s="199">
        <v>2018</v>
      </c>
      <c r="D21" s="201" t="s">
        <v>1057</v>
      </c>
      <c r="E21" s="202">
        <v>34176</v>
      </c>
      <c r="F21" s="199">
        <v>1</v>
      </c>
      <c r="G21" s="202">
        <v>34176</v>
      </c>
      <c r="H21" s="199">
        <v>1</v>
      </c>
      <c r="I21" s="199">
        <v>34176</v>
      </c>
      <c r="J21" s="187"/>
      <c r="K21" s="187"/>
      <c r="L21" s="187"/>
    </row>
    <row r="22" spans="1:12" ht="18">
      <c r="A22" s="437">
        <v>16</v>
      </c>
      <c r="B22" s="200" t="s">
        <v>1061</v>
      </c>
      <c r="C22" s="199">
        <v>2018</v>
      </c>
      <c r="D22" s="201" t="s">
        <v>1057</v>
      </c>
      <c r="E22" s="202">
        <v>33744</v>
      </c>
      <c r="F22" s="199">
        <v>1</v>
      </c>
      <c r="G22" s="202">
        <v>33744</v>
      </c>
      <c r="H22" s="199">
        <v>1</v>
      </c>
      <c r="I22" s="199">
        <v>33744</v>
      </c>
      <c r="J22" s="187"/>
      <c r="K22" s="203"/>
      <c r="L22" s="187"/>
    </row>
    <row r="23" spans="1:12" ht="18">
      <c r="A23" s="437">
        <v>17</v>
      </c>
      <c r="B23" s="200" t="s">
        <v>677</v>
      </c>
      <c r="C23" s="199">
        <v>2018</v>
      </c>
      <c r="D23" s="201" t="s">
        <v>1062</v>
      </c>
      <c r="E23" s="202">
        <v>55000</v>
      </c>
      <c r="F23" s="199">
        <v>2</v>
      </c>
      <c r="G23" s="202">
        <v>110000</v>
      </c>
      <c r="H23" s="199">
        <v>2</v>
      </c>
      <c r="I23" s="199">
        <v>110000</v>
      </c>
      <c r="J23" s="187"/>
      <c r="K23" s="203"/>
      <c r="L23" s="187"/>
    </row>
    <row r="24" spans="1:12" ht="18">
      <c r="A24" s="437">
        <v>18</v>
      </c>
      <c r="B24" s="199" t="s">
        <v>990</v>
      </c>
      <c r="C24" s="199">
        <v>2018</v>
      </c>
      <c r="D24" s="204" t="s">
        <v>1062</v>
      </c>
      <c r="E24" s="205">
        <v>297000</v>
      </c>
      <c r="F24" s="199">
        <v>1</v>
      </c>
      <c r="G24" s="205">
        <v>297000</v>
      </c>
      <c r="H24" s="199">
        <v>1</v>
      </c>
      <c r="I24" s="199">
        <v>297000</v>
      </c>
      <c r="J24" s="187"/>
      <c r="K24" s="187"/>
      <c r="L24" s="187"/>
    </row>
    <row r="25" spans="1:12" ht="18">
      <c r="A25" s="437">
        <v>19</v>
      </c>
      <c r="B25" s="199" t="s">
        <v>119</v>
      </c>
      <c r="C25" s="199">
        <v>2018</v>
      </c>
      <c r="D25" s="204" t="s">
        <v>1063</v>
      </c>
      <c r="E25" s="199">
        <v>4290</v>
      </c>
      <c r="F25" s="199">
        <v>45</v>
      </c>
      <c r="G25" s="200">
        <v>193050</v>
      </c>
      <c r="H25" s="199">
        <v>45</v>
      </c>
      <c r="I25" s="199">
        <v>193050</v>
      </c>
      <c r="J25" s="187"/>
      <c r="K25" s="187"/>
      <c r="L25" s="187"/>
    </row>
    <row r="26" spans="1:12" ht="18">
      <c r="A26" s="438">
        <v>20</v>
      </c>
      <c r="B26" s="206" t="s">
        <v>1064</v>
      </c>
      <c r="C26" s="206">
        <v>2018</v>
      </c>
      <c r="D26" s="207" t="s">
        <v>1062</v>
      </c>
      <c r="E26" s="206">
        <v>27000</v>
      </c>
      <c r="F26" s="206">
        <v>8</v>
      </c>
      <c r="G26" s="208">
        <v>216000</v>
      </c>
      <c r="H26" s="206">
        <v>8</v>
      </c>
      <c r="I26" s="206">
        <v>216000</v>
      </c>
      <c r="J26" s="187"/>
      <c r="K26" s="187"/>
      <c r="L26" s="187"/>
    </row>
    <row r="27" spans="1:12" ht="18">
      <c r="A27" s="438">
        <v>21</v>
      </c>
      <c r="B27" s="206" t="s">
        <v>1065</v>
      </c>
      <c r="C27" s="206">
        <v>2019</v>
      </c>
      <c r="D27" s="207" t="s">
        <v>13</v>
      </c>
      <c r="E27" s="206">
        <v>13000</v>
      </c>
      <c r="F27" s="206">
        <v>10</v>
      </c>
      <c r="G27" s="208">
        <v>130000</v>
      </c>
      <c r="H27" s="206">
        <v>10</v>
      </c>
      <c r="I27" s="206">
        <v>130000</v>
      </c>
      <c r="J27" s="187"/>
      <c r="K27" s="187"/>
      <c r="L27" s="187"/>
    </row>
    <row r="28" spans="1:12" ht="18">
      <c r="A28" s="437">
        <v>22</v>
      </c>
      <c r="B28" s="199" t="s">
        <v>677</v>
      </c>
      <c r="C28" s="208">
        <v>1993</v>
      </c>
      <c r="D28" s="207" t="s">
        <v>13</v>
      </c>
      <c r="E28" s="208">
        <v>35000</v>
      </c>
      <c r="F28" s="208">
        <v>3</v>
      </c>
      <c r="G28" s="199">
        <v>105000</v>
      </c>
      <c r="H28" s="208">
        <v>3</v>
      </c>
      <c r="I28" s="199">
        <v>105000</v>
      </c>
      <c r="J28" s="187"/>
      <c r="K28" s="187"/>
      <c r="L28" s="187"/>
    </row>
    <row r="29" spans="1:12" ht="18">
      <c r="A29" s="437">
        <v>23</v>
      </c>
      <c r="B29" s="199" t="s">
        <v>90</v>
      </c>
      <c r="C29" s="200">
        <v>2019</v>
      </c>
      <c r="D29" s="201" t="s">
        <v>13</v>
      </c>
      <c r="E29" s="199">
        <v>7000</v>
      </c>
      <c r="F29" s="199">
        <v>40</v>
      </c>
      <c r="G29" s="199">
        <v>280000</v>
      </c>
      <c r="H29" s="199">
        <v>40</v>
      </c>
      <c r="I29" s="199">
        <v>280000</v>
      </c>
      <c r="J29" s="187"/>
      <c r="K29" s="187"/>
      <c r="L29" s="187"/>
    </row>
    <row r="30" spans="1:12" ht="18">
      <c r="A30" s="437">
        <v>24</v>
      </c>
      <c r="B30" s="199" t="s">
        <v>1066</v>
      </c>
      <c r="C30" s="200">
        <v>2020</v>
      </c>
      <c r="D30" s="201" t="s">
        <v>13</v>
      </c>
      <c r="E30" s="200">
        <v>178000</v>
      </c>
      <c r="F30" s="200">
        <v>1</v>
      </c>
      <c r="G30" s="199">
        <v>178000</v>
      </c>
      <c r="H30" s="200">
        <v>1</v>
      </c>
      <c r="I30" s="199">
        <v>178000</v>
      </c>
      <c r="J30" s="187"/>
      <c r="K30" s="187"/>
      <c r="L30" s="187"/>
    </row>
    <row r="31" spans="1:12" ht="18">
      <c r="A31" s="437">
        <v>25</v>
      </c>
      <c r="B31" s="199" t="s">
        <v>1067</v>
      </c>
      <c r="C31" s="199">
        <v>2020</v>
      </c>
      <c r="D31" s="201" t="s">
        <v>13</v>
      </c>
      <c r="E31" s="200">
        <v>41900</v>
      </c>
      <c r="F31" s="199">
        <v>1</v>
      </c>
      <c r="G31" s="199">
        <v>41900</v>
      </c>
      <c r="H31" s="199">
        <v>1</v>
      </c>
      <c r="I31" s="199">
        <v>41900</v>
      </c>
      <c r="J31" s="187"/>
      <c r="K31" s="187"/>
      <c r="L31" s="187"/>
    </row>
    <row r="32" spans="1:12" ht="18">
      <c r="A32" s="437">
        <v>26</v>
      </c>
      <c r="B32" s="199" t="s">
        <v>990</v>
      </c>
      <c r="C32" s="199">
        <v>2021</v>
      </c>
      <c r="D32" s="201" t="s">
        <v>13</v>
      </c>
      <c r="E32" s="200">
        <v>90000</v>
      </c>
      <c r="F32" s="199">
        <v>1</v>
      </c>
      <c r="G32" s="199">
        <v>90000</v>
      </c>
      <c r="H32" s="199">
        <v>1</v>
      </c>
      <c r="I32" s="199">
        <v>90000</v>
      </c>
      <c r="J32" s="187"/>
      <c r="K32" s="187"/>
      <c r="L32" s="187"/>
    </row>
    <row r="33" spans="1:21" ht="18">
      <c r="A33" s="438">
        <v>27</v>
      </c>
      <c r="B33" s="206" t="s">
        <v>1068</v>
      </c>
      <c r="C33" s="206">
        <v>2021</v>
      </c>
      <c r="D33" s="201" t="s">
        <v>13</v>
      </c>
      <c r="E33" s="208">
        <v>29700</v>
      </c>
      <c r="F33" s="206">
        <v>1</v>
      </c>
      <c r="G33" s="206">
        <v>29700</v>
      </c>
      <c r="H33" s="206">
        <v>1</v>
      </c>
      <c r="I33" s="206">
        <v>29700</v>
      </c>
      <c r="J33" s="187"/>
      <c r="K33" s="187"/>
      <c r="L33" s="187"/>
      <c r="R33" s="209"/>
    </row>
    <row r="34" spans="1:21" ht="18">
      <c r="A34" s="437">
        <v>28</v>
      </c>
      <c r="B34" s="199" t="s">
        <v>1069</v>
      </c>
      <c r="C34" s="199">
        <v>2020</v>
      </c>
      <c r="D34" s="201" t="s">
        <v>13</v>
      </c>
      <c r="E34" s="200">
        <v>124000</v>
      </c>
      <c r="F34" s="199">
        <v>1</v>
      </c>
      <c r="G34" s="199">
        <v>124000</v>
      </c>
      <c r="H34" s="199">
        <v>1</v>
      </c>
      <c r="I34" s="199">
        <v>124000</v>
      </c>
      <c r="J34" s="187"/>
      <c r="K34" s="187"/>
      <c r="L34" s="187"/>
      <c r="U34" s="209"/>
    </row>
    <row r="35" spans="1:21" ht="18">
      <c r="A35" s="438">
        <v>29</v>
      </c>
      <c r="B35" s="199" t="s">
        <v>1070</v>
      </c>
      <c r="C35" s="199">
        <v>2019</v>
      </c>
      <c r="D35" s="201" t="s">
        <v>13</v>
      </c>
      <c r="E35" s="200">
        <v>182</v>
      </c>
      <c r="F35" s="199">
        <v>30</v>
      </c>
      <c r="G35" s="199">
        <v>5460</v>
      </c>
      <c r="H35" s="199">
        <v>30</v>
      </c>
      <c r="I35" s="199">
        <v>5460</v>
      </c>
      <c r="J35" s="187"/>
      <c r="K35" s="187"/>
      <c r="L35" s="187"/>
      <c r="N35" s="209"/>
      <c r="U35" s="209"/>
    </row>
    <row r="36" spans="1:21" ht="18">
      <c r="A36" s="437">
        <v>30</v>
      </c>
      <c r="B36" s="206" t="s">
        <v>1071</v>
      </c>
      <c r="C36" s="206">
        <v>2019</v>
      </c>
      <c r="D36" s="201" t="s">
        <v>13</v>
      </c>
      <c r="E36" s="208">
        <v>143</v>
      </c>
      <c r="F36" s="206">
        <v>30</v>
      </c>
      <c r="G36" s="206">
        <v>4290</v>
      </c>
      <c r="H36" s="206">
        <v>30</v>
      </c>
      <c r="I36" s="206">
        <v>4290</v>
      </c>
      <c r="J36" s="187"/>
      <c r="K36" s="187"/>
      <c r="L36" s="187"/>
      <c r="N36" s="209"/>
    </row>
    <row r="37" spans="1:21" ht="18">
      <c r="A37" s="437">
        <v>31</v>
      </c>
      <c r="B37" s="199" t="s">
        <v>683</v>
      </c>
      <c r="C37" s="199">
        <v>2019</v>
      </c>
      <c r="D37" s="201" t="s">
        <v>13</v>
      </c>
      <c r="E37" s="200">
        <v>33</v>
      </c>
      <c r="F37" s="199">
        <v>30</v>
      </c>
      <c r="G37" s="199">
        <v>990</v>
      </c>
      <c r="H37" s="199">
        <v>30</v>
      </c>
      <c r="I37" s="210">
        <v>990</v>
      </c>
      <c r="J37" s="187"/>
      <c r="K37" s="187"/>
      <c r="L37" s="187"/>
    </row>
    <row r="38" spans="1:21" ht="18">
      <c r="A38" s="437">
        <v>32</v>
      </c>
      <c r="B38" s="206" t="s">
        <v>1072</v>
      </c>
      <c r="C38" s="206">
        <v>2019</v>
      </c>
      <c r="D38" s="201" t="s">
        <v>13</v>
      </c>
      <c r="E38" s="208">
        <v>33</v>
      </c>
      <c r="F38" s="206">
        <v>30</v>
      </c>
      <c r="G38" s="206">
        <v>990</v>
      </c>
      <c r="H38" s="206">
        <v>30</v>
      </c>
      <c r="I38" s="206">
        <v>990</v>
      </c>
      <c r="J38" s="187"/>
      <c r="K38" s="187"/>
      <c r="L38" s="187"/>
    </row>
    <row r="39" spans="1:21" ht="18">
      <c r="A39" s="438">
        <v>33</v>
      </c>
      <c r="B39" s="199" t="s">
        <v>1073</v>
      </c>
      <c r="C39" s="199">
        <v>2019</v>
      </c>
      <c r="D39" s="201" t="s">
        <v>13</v>
      </c>
      <c r="E39" s="200">
        <v>553</v>
      </c>
      <c r="F39" s="199">
        <v>5</v>
      </c>
      <c r="G39" s="199">
        <v>2765</v>
      </c>
      <c r="H39" s="199">
        <v>5</v>
      </c>
      <c r="I39" s="199">
        <v>2765</v>
      </c>
      <c r="J39" s="187"/>
      <c r="K39" s="203"/>
      <c r="L39" s="187"/>
    </row>
    <row r="40" spans="1:21" ht="18">
      <c r="A40" s="437">
        <v>34</v>
      </c>
      <c r="B40" s="199" t="s">
        <v>1074</v>
      </c>
      <c r="C40" s="199">
        <v>2019</v>
      </c>
      <c r="D40" s="201" t="s">
        <v>13</v>
      </c>
      <c r="E40" s="200">
        <v>2715</v>
      </c>
      <c r="F40" s="199">
        <v>2</v>
      </c>
      <c r="G40" s="199">
        <v>5430</v>
      </c>
      <c r="H40" s="199">
        <v>2</v>
      </c>
      <c r="I40" s="199">
        <v>5430</v>
      </c>
      <c r="J40" s="187"/>
      <c r="K40" s="187"/>
      <c r="L40" s="187"/>
    </row>
    <row r="41" spans="1:21" ht="18">
      <c r="A41" s="437">
        <v>35</v>
      </c>
      <c r="B41" s="199" t="s">
        <v>1075</v>
      </c>
      <c r="C41" s="199">
        <v>2019</v>
      </c>
      <c r="D41" s="201" t="s">
        <v>13</v>
      </c>
      <c r="E41" s="200">
        <v>780</v>
      </c>
      <c r="F41" s="199">
        <v>4</v>
      </c>
      <c r="G41" s="199">
        <v>3120</v>
      </c>
      <c r="H41" s="199">
        <v>4</v>
      </c>
      <c r="I41" s="199">
        <v>3120</v>
      </c>
      <c r="J41" s="187"/>
      <c r="K41" s="187"/>
      <c r="L41" s="187"/>
    </row>
    <row r="42" spans="1:21" ht="18">
      <c r="A42" s="437">
        <v>36</v>
      </c>
      <c r="B42" s="206" t="s">
        <v>1076</v>
      </c>
      <c r="C42" s="206">
        <v>2019</v>
      </c>
      <c r="D42" s="201" t="s">
        <v>13</v>
      </c>
      <c r="E42" s="208">
        <v>715</v>
      </c>
      <c r="F42" s="206">
        <v>4</v>
      </c>
      <c r="G42" s="206">
        <v>2860</v>
      </c>
      <c r="H42" s="206">
        <v>4</v>
      </c>
      <c r="I42" s="199">
        <v>2860</v>
      </c>
      <c r="J42" s="187"/>
      <c r="K42" s="187"/>
      <c r="L42" s="187"/>
    </row>
    <row r="43" spans="1:21" ht="18">
      <c r="A43" s="437">
        <v>37</v>
      </c>
      <c r="B43" s="199" t="s">
        <v>1077</v>
      </c>
      <c r="C43" s="199">
        <v>2019</v>
      </c>
      <c r="D43" s="201" t="s">
        <v>13</v>
      </c>
      <c r="E43" s="200">
        <v>390</v>
      </c>
      <c r="F43" s="199">
        <v>6</v>
      </c>
      <c r="G43" s="199">
        <v>2340</v>
      </c>
      <c r="H43" s="199">
        <v>6</v>
      </c>
      <c r="I43" s="199">
        <v>2340</v>
      </c>
      <c r="J43" s="187"/>
      <c r="K43" s="187"/>
      <c r="L43" s="187"/>
    </row>
    <row r="44" spans="1:21" ht="18">
      <c r="A44" s="437">
        <v>38</v>
      </c>
      <c r="B44" s="199" t="s">
        <v>1078</v>
      </c>
      <c r="C44" s="199">
        <v>2019</v>
      </c>
      <c r="D44" s="201" t="s">
        <v>13</v>
      </c>
      <c r="E44" s="200">
        <v>130</v>
      </c>
      <c r="F44" s="199">
        <v>6</v>
      </c>
      <c r="G44" s="199">
        <v>780</v>
      </c>
      <c r="H44" s="199">
        <v>6</v>
      </c>
      <c r="I44" s="199">
        <v>780</v>
      </c>
      <c r="J44" s="187"/>
      <c r="K44" s="187"/>
      <c r="L44" s="187"/>
    </row>
    <row r="45" spans="1:21">
      <c r="A45" s="437">
        <v>39</v>
      </c>
      <c r="B45" s="199" t="s">
        <v>1079</v>
      </c>
      <c r="C45" s="199">
        <v>2019</v>
      </c>
      <c r="D45" s="201" t="s">
        <v>13</v>
      </c>
      <c r="E45" s="200">
        <v>52</v>
      </c>
      <c r="F45" s="199">
        <v>6</v>
      </c>
      <c r="G45" s="199">
        <v>312</v>
      </c>
      <c r="H45" s="199">
        <v>6</v>
      </c>
      <c r="I45" s="199">
        <v>312</v>
      </c>
    </row>
    <row r="46" spans="1:21">
      <c r="A46" s="437">
        <v>40</v>
      </c>
      <c r="B46" s="199" t="s">
        <v>1080</v>
      </c>
      <c r="C46" s="199">
        <v>2019</v>
      </c>
      <c r="D46" s="201" t="s">
        <v>13</v>
      </c>
      <c r="E46" s="200">
        <v>260</v>
      </c>
      <c r="F46" s="199">
        <v>2</v>
      </c>
      <c r="G46" s="199">
        <v>520</v>
      </c>
      <c r="H46" s="199">
        <v>2</v>
      </c>
      <c r="I46" s="199">
        <v>520</v>
      </c>
    </row>
    <row r="47" spans="1:21">
      <c r="A47" s="439">
        <v>41</v>
      </c>
      <c r="B47" s="199" t="s">
        <v>1081</v>
      </c>
      <c r="C47" s="200">
        <v>2019</v>
      </c>
      <c r="D47" s="201" t="s">
        <v>13</v>
      </c>
      <c r="E47" s="200">
        <v>455</v>
      </c>
      <c r="F47" s="200">
        <v>30</v>
      </c>
      <c r="G47" s="199">
        <v>13650</v>
      </c>
      <c r="H47" s="200">
        <v>30</v>
      </c>
      <c r="I47" s="199">
        <v>13650</v>
      </c>
    </row>
    <row r="48" spans="1:21">
      <c r="A48" s="437">
        <v>42</v>
      </c>
      <c r="B48" s="199" t="s">
        <v>1082</v>
      </c>
      <c r="C48" s="199">
        <v>2019</v>
      </c>
      <c r="D48" s="201" t="s">
        <v>13</v>
      </c>
      <c r="E48" s="200">
        <v>325</v>
      </c>
      <c r="F48" s="199">
        <v>30</v>
      </c>
      <c r="G48" s="199">
        <v>9750</v>
      </c>
      <c r="H48" s="199">
        <v>30</v>
      </c>
      <c r="I48" s="199">
        <v>9750</v>
      </c>
    </row>
    <row r="49" spans="1:20">
      <c r="A49" s="440">
        <v>43</v>
      </c>
      <c r="B49" s="212" t="s">
        <v>709</v>
      </c>
      <c r="C49" s="210">
        <v>2021</v>
      </c>
      <c r="D49" s="210" t="s">
        <v>1083</v>
      </c>
      <c r="E49" s="210">
        <v>14900</v>
      </c>
      <c r="F49" s="210">
        <v>1</v>
      </c>
      <c r="G49" s="210">
        <v>14900</v>
      </c>
      <c r="H49" s="210">
        <v>1</v>
      </c>
      <c r="I49" s="210">
        <v>14900</v>
      </c>
    </row>
    <row r="50" spans="1:20">
      <c r="A50" s="437">
        <v>44</v>
      </c>
      <c r="B50" s="200" t="s">
        <v>1084</v>
      </c>
      <c r="C50" s="199">
        <v>2021</v>
      </c>
      <c r="D50" s="201" t="s">
        <v>13</v>
      </c>
      <c r="E50" s="199">
        <v>207000</v>
      </c>
      <c r="F50" s="199">
        <v>1</v>
      </c>
      <c r="G50" s="199">
        <v>207000</v>
      </c>
      <c r="H50" s="199">
        <v>1</v>
      </c>
      <c r="I50" s="199">
        <v>207000</v>
      </c>
    </row>
    <row r="51" spans="1:20">
      <c r="A51" s="437">
        <v>45</v>
      </c>
      <c r="B51" s="199" t="s">
        <v>1085</v>
      </c>
      <c r="C51" s="199">
        <v>2021</v>
      </c>
      <c r="D51" s="204" t="s">
        <v>13</v>
      </c>
      <c r="E51" s="199">
        <v>168800</v>
      </c>
      <c r="F51" s="199">
        <v>1</v>
      </c>
      <c r="G51" s="199">
        <v>168800</v>
      </c>
      <c r="H51" s="200">
        <v>1</v>
      </c>
      <c r="I51" s="199">
        <v>168800</v>
      </c>
    </row>
    <row r="52" spans="1:20">
      <c r="A52" s="441">
        <v>46</v>
      </c>
      <c r="B52" s="199" t="s">
        <v>1086</v>
      </c>
      <c r="C52" s="199">
        <v>2021</v>
      </c>
      <c r="D52" s="204" t="s">
        <v>428</v>
      </c>
      <c r="E52" s="199">
        <v>36923</v>
      </c>
      <c r="F52" s="199">
        <v>12</v>
      </c>
      <c r="G52" s="199">
        <v>443076</v>
      </c>
      <c r="H52" s="200">
        <v>12</v>
      </c>
      <c r="I52" s="199">
        <v>443076</v>
      </c>
    </row>
    <row r="53" spans="1:20">
      <c r="A53" s="441">
        <v>47</v>
      </c>
      <c r="B53" s="211" t="s">
        <v>1087</v>
      </c>
      <c r="C53" s="211">
        <v>2021</v>
      </c>
      <c r="D53" s="213" t="s">
        <v>13</v>
      </c>
      <c r="E53" s="211">
        <v>32000</v>
      </c>
      <c r="F53" s="211">
        <v>1</v>
      </c>
      <c r="G53" s="211">
        <v>32000</v>
      </c>
      <c r="H53" s="214">
        <v>1</v>
      </c>
      <c r="I53" s="211">
        <v>32000</v>
      </c>
      <c r="S53" s="209"/>
      <c r="T53" s="209"/>
    </row>
    <row r="54" spans="1:20">
      <c r="A54" s="437">
        <v>48</v>
      </c>
      <c r="B54" s="199" t="s">
        <v>1088</v>
      </c>
      <c r="C54" s="199">
        <v>2022</v>
      </c>
      <c r="D54" s="213" t="s">
        <v>13</v>
      </c>
      <c r="E54" s="199">
        <v>155000</v>
      </c>
      <c r="F54" s="199">
        <v>1</v>
      </c>
      <c r="G54" s="199">
        <v>155000</v>
      </c>
      <c r="H54" s="199">
        <v>1</v>
      </c>
      <c r="I54" s="199">
        <v>155000</v>
      </c>
      <c r="S54" s="209"/>
      <c r="T54" s="209"/>
    </row>
    <row r="55" spans="1:20">
      <c r="A55" s="437">
        <v>49</v>
      </c>
      <c r="B55" s="199" t="s">
        <v>1089</v>
      </c>
      <c r="C55" s="199">
        <v>2022</v>
      </c>
      <c r="D55" s="213" t="s">
        <v>13</v>
      </c>
      <c r="E55" s="199">
        <v>119000</v>
      </c>
      <c r="F55" s="199">
        <v>1</v>
      </c>
      <c r="G55" s="199">
        <v>119000</v>
      </c>
      <c r="H55" s="199">
        <v>1</v>
      </c>
      <c r="I55" s="199">
        <v>119000</v>
      </c>
    </row>
    <row r="56" spans="1:20">
      <c r="A56" s="437">
        <v>50</v>
      </c>
      <c r="B56" s="199" t="s">
        <v>1090</v>
      </c>
      <c r="C56" s="199">
        <v>2022</v>
      </c>
      <c r="D56" s="199" t="s">
        <v>1091</v>
      </c>
      <c r="E56" s="199">
        <v>21500</v>
      </c>
      <c r="F56" s="199">
        <v>1</v>
      </c>
      <c r="G56" s="199">
        <v>21500</v>
      </c>
      <c r="H56" s="199">
        <v>1</v>
      </c>
      <c r="I56" s="199">
        <v>21500</v>
      </c>
    </row>
    <row r="57" spans="1:20">
      <c r="A57" s="437">
        <v>51</v>
      </c>
      <c r="B57" s="199" t="s">
        <v>1092</v>
      </c>
      <c r="C57" s="199">
        <v>2022</v>
      </c>
      <c r="D57" s="199" t="s">
        <v>1091</v>
      </c>
      <c r="E57" s="199">
        <v>45000</v>
      </c>
      <c r="F57" s="199">
        <v>1</v>
      </c>
      <c r="G57" s="199">
        <v>45000</v>
      </c>
      <c r="H57" s="199">
        <v>1</v>
      </c>
      <c r="I57" s="199">
        <v>45000</v>
      </c>
    </row>
    <row r="58" spans="1:20">
      <c r="A58" s="437">
        <v>52</v>
      </c>
      <c r="B58" s="199" t="s">
        <v>1093</v>
      </c>
      <c r="C58" s="199">
        <v>2022</v>
      </c>
      <c r="D58" s="199" t="s">
        <v>1091</v>
      </c>
      <c r="E58" s="199">
        <v>32000</v>
      </c>
      <c r="F58" s="199">
        <v>1</v>
      </c>
      <c r="G58" s="199">
        <v>32000</v>
      </c>
      <c r="H58" s="199">
        <v>1</v>
      </c>
      <c r="I58" s="199">
        <v>32000</v>
      </c>
    </row>
    <row r="59" spans="1:20">
      <c r="A59" s="437">
        <v>53</v>
      </c>
      <c r="B59" s="199" t="s">
        <v>1094</v>
      </c>
      <c r="C59" s="199">
        <v>2022</v>
      </c>
      <c r="D59" s="199" t="s">
        <v>1091</v>
      </c>
      <c r="E59" s="199">
        <v>6000</v>
      </c>
      <c r="F59" s="199">
        <v>5</v>
      </c>
      <c r="G59" s="199">
        <v>30000</v>
      </c>
      <c r="H59" s="199">
        <v>5</v>
      </c>
      <c r="I59" s="199">
        <v>30000</v>
      </c>
    </row>
    <row r="60" spans="1:20">
      <c r="A60" s="437">
        <v>54</v>
      </c>
      <c r="B60" s="199" t="s">
        <v>1095</v>
      </c>
      <c r="C60" s="199">
        <v>2022</v>
      </c>
      <c r="D60" s="199" t="s">
        <v>1091</v>
      </c>
      <c r="E60" s="199">
        <v>10000</v>
      </c>
      <c r="F60" s="199">
        <v>1</v>
      </c>
      <c r="G60" s="199">
        <v>10000</v>
      </c>
      <c r="H60" s="199">
        <v>1</v>
      </c>
      <c r="I60" s="199">
        <v>10000</v>
      </c>
    </row>
    <row r="61" spans="1:20">
      <c r="A61" s="437">
        <v>55</v>
      </c>
      <c r="B61" s="199" t="s">
        <v>1096</v>
      </c>
      <c r="C61" s="199">
        <v>2022</v>
      </c>
      <c r="D61" s="199" t="s">
        <v>1091</v>
      </c>
      <c r="E61" s="199">
        <v>180000</v>
      </c>
      <c r="F61" s="199">
        <v>1</v>
      </c>
      <c r="G61" s="199">
        <v>180000</v>
      </c>
      <c r="H61" s="199">
        <v>1</v>
      </c>
      <c r="I61" s="199">
        <v>180000</v>
      </c>
    </row>
    <row r="62" spans="1:20">
      <c r="A62" s="437">
        <v>56</v>
      </c>
      <c r="B62" s="199" t="s">
        <v>1096</v>
      </c>
      <c r="C62" s="199">
        <v>2022</v>
      </c>
      <c r="D62" s="199" t="s">
        <v>1091</v>
      </c>
      <c r="E62" s="199">
        <v>210000</v>
      </c>
      <c r="F62" s="199">
        <v>1</v>
      </c>
      <c r="G62" s="199">
        <v>210000</v>
      </c>
      <c r="H62" s="199">
        <v>1</v>
      </c>
      <c r="I62" s="199">
        <v>210000</v>
      </c>
    </row>
    <row r="63" spans="1:20">
      <c r="A63" s="437">
        <v>57</v>
      </c>
      <c r="B63" s="199" t="s">
        <v>1097</v>
      </c>
      <c r="C63" s="199">
        <v>2022</v>
      </c>
      <c r="D63" s="199" t="s">
        <v>1091</v>
      </c>
      <c r="E63" s="199">
        <v>210000</v>
      </c>
      <c r="F63" s="199">
        <v>1</v>
      </c>
      <c r="G63" s="199">
        <v>210000</v>
      </c>
      <c r="H63" s="199">
        <v>1</v>
      </c>
      <c r="I63" s="199">
        <v>210000</v>
      </c>
    </row>
    <row r="64" spans="1:20">
      <c r="A64" s="437">
        <v>58</v>
      </c>
      <c r="B64" s="199" t="s">
        <v>1098</v>
      </c>
      <c r="C64" s="199">
        <v>2022</v>
      </c>
      <c r="D64" s="199" t="s">
        <v>1091</v>
      </c>
      <c r="E64" s="199">
        <v>270000</v>
      </c>
      <c r="F64" s="199">
        <v>1</v>
      </c>
      <c r="G64" s="199">
        <v>270000</v>
      </c>
      <c r="H64" s="199">
        <v>1</v>
      </c>
      <c r="I64" s="199">
        <v>270000</v>
      </c>
    </row>
    <row r="65" spans="1:9">
      <c r="A65" s="437">
        <v>59</v>
      </c>
      <c r="B65" s="199" t="s">
        <v>1099</v>
      </c>
      <c r="C65" s="199">
        <v>2022</v>
      </c>
      <c r="D65" s="199" t="s">
        <v>1091</v>
      </c>
      <c r="E65" s="199">
        <v>180000</v>
      </c>
      <c r="F65" s="199">
        <v>1</v>
      </c>
      <c r="G65" s="199">
        <v>180000</v>
      </c>
      <c r="H65" s="199">
        <v>1</v>
      </c>
      <c r="I65" s="199">
        <v>180000</v>
      </c>
    </row>
    <row r="66" spans="1:9">
      <c r="A66" s="437">
        <v>60</v>
      </c>
      <c r="B66" s="199" t="s">
        <v>902</v>
      </c>
      <c r="C66" s="199">
        <v>2022</v>
      </c>
      <c r="D66" s="199" t="s">
        <v>1091</v>
      </c>
      <c r="E66" s="199">
        <v>112740</v>
      </c>
      <c r="F66" s="199">
        <v>1</v>
      </c>
      <c r="G66" s="199">
        <v>112740</v>
      </c>
      <c r="H66" s="199">
        <v>1</v>
      </c>
      <c r="I66" s="199">
        <v>112740</v>
      </c>
    </row>
    <row r="67" spans="1:9">
      <c r="A67" s="437">
        <v>61</v>
      </c>
      <c r="B67" s="199" t="s">
        <v>431</v>
      </c>
      <c r="C67" s="199">
        <v>2022</v>
      </c>
      <c r="D67" s="199" t="s">
        <v>1091</v>
      </c>
      <c r="E67" s="199">
        <v>261000</v>
      </c>
      <c r="F67" s="199">
        <v>1</v>
      </c>
      <c r="G67" s="199">
        <v>261000</v>
      </c>
      <c r="H67" s="199">
        <v>1</v>
      </c>
      <c r="I67" s="199">
        <v>261000</v>
      </c>
    </row>
    <row r="68" spans="1:9">
      <c r="A68" s="437">
        <v>62</v>
      </c>
      <c r="B68" s="199" t="s">
        <v>295</v>
      </c>
      <c r="C68" s="199">
        <v>2022</v>
      </c>
      <c r="D68" s="199" t="s">
        <v>1091</v>
      </c>
      <c r="E68" s="199">
        <v>46800</v>
      </c>
      <c r="F68" s="199">
        <v>2</v>
      </c>
      <c r="G68" s="199">
        <v>93600</v>
      </c>
      <c r="H68" s="199">
        <v>2</v>
      </c>
      <c r="I68" s="199">
        <v>93600</v>
      </c>
    </row>
    <row r="69" spans="1:9">
      <c r="A69" s="437">
        <v>63</v>
      </c>
      <c r="B69" s="199" t="s">
        <v>1010</v>
      </c>
      <c r="C69" s="199">
        <v>2022</v>
      </c>
      <c r="D69" s="199" t="s">
        <v>1091</v>
      </c>
      <c r="E69" s="199">
        <v>30353</v>
      </c>
      <c r="F69" s="199">
        <v>3</v>
      </c>
      <c r="G69" s="199">
        <v>91059</v>
      </c>
      <c r="H69" s="199">
        <v>3</v>
      </c>
      <c r="I69" s="199">
        <v>91059</v>
      </c>
    </row>
    <row r="70" spans="1:9">
      <c r="A70" s="437">
        <v>64</v>
      </c>
      <c r="B70" s="199" t="s">
        <v>1100</v>
      </c>
      <c r="C70" s="199">
        <v>2022</v>
      </c>
      <c r="D70" s="199" t="s">
        <v>1091</v>
      </c>
      <c r="E70" s="199">
        <v>35000</v>
      </c>
      <c r="F70" s="199">
        <v>2</v>
      </c>
      <c r="G70" s="199">
        <v>70000</v>
      </c>
      <c r="H70" s="199">
        <v>2</v>
      </c>
      <c r="I70" s="199">
        <v>70000</v>
      </c>
    </row>
    <row r="71" spans="1:9">
      <c r="A71" s="437">
        <v>65</v>
      </c>
      <c r="B71" s="199" t="s">
        <v>1101</v>
      </c>
      <c r="C71" s="199">
        <v>2022</v>
      </c>
      <c r="D71" s="199" t="s">
        <v>1091</v>
      </c>
      <c r="E71" s="199">
        <v>280000</v>
      </c>
      <c r="F71" s="199">
        <v>1</v>
      </c>
      <c r="G71" s="199">
        <v>280000</v>
      </c>
      <c r="H71" s="199">
        <v>1</v>
      </c>
      <c r="I71" s="199">
        <v>280000</v>
      </c>
    </row>
    <row r="72" spans="1:9">
      <c r="A72" s="437">
        <v>66</v>
      </c>
      <c r="B72" s="199" t="s">
        <v>1102</v>
      </c>
      <c r="C72" s="199">
        <v>2022</v>
      </c>
      <c r="D72" s="199" t="s">
        <v>1091</v>
      </c>
      <c r="E72" s="199">
        <v>18000</v>
      </c>
      <c r="F72" s="199">
        <v>3</v>
      </c>
      <c r="G72" s="199">
        <v>54000</v>
      </c>
      <c r="H72" s="199">
        <v>3</v>
      </c>
      <c r="I72" s="199">
        <v>54000</v>
      </c>
    </row>
    <row r="73" spans="1:9">
      <c r="A73" s="442"/>
      <c r="B73" s="216" t="s">
        <v>318</v>
      </c>
      <c r="C73" s="216"/>
      <c r="D73" s="217"/>
      <c r="E73" s="216"/>
      <c r="F73" s="216">
        <v>497</v>
      </c>
      <c r="G73" s="216">
        <f>SUM(G8:G72)</f>
        <v>6391838</v>
      </c>
      <c r="H73" s="216">
        <v>497</v>
      </c>
      <c r="I73" s="218">
        <f>SUM(I8:I72)</f>
        <v>6391838</v>
      </c>
    </row>
    <row r="75" spans="1:9" s="632" customFormat="1">
      <c r="A75" s="632" t="s">
        <v>3563</v>
      </c>
    </row>
    <row r="76" spans="1:9" s="632" customFormat="1">
      <c r="A76" s="1056" t="s">
        <v>3433</v>
      </c>
      <c r="B76" s="1056" t="s">
        <v>3445</v>
      </c>
      <c r="C76" s="1160" t="s">
        <v>3435</v>
      </c>
      <c r="D76" s="1161"/>
      <c r="E76" s="1162"/>
      <c r="F76" s="1160" t="s">
        <v>3436</v>
      </c>
      <c r="G76" s="1161"/>
      <c r="H76" s="1161"/>
      <c r="I76" s="1162"/>
    </row>
    <row r="77" spans="1:9" s="632" customFormat="1" ht="15.75" customHeight="1">
      <c r="A77" s="1064"/>
      <c r="B77" s="1064"/>
      <c r="C77" s="1056" t="s">
        <v>318</v>
      </c>
      <c r="D77" s="1058" t="s">
        <v>3437</v>
      </c>
      <c r="E77" s="1059"/>
      <c r="F77" s="1056" t="s">
        <v>318</v>
      </c>
      <c r="G77" s="1058" t="s">
        <v>3437</v>
      </c>
      <c r="H77" s="1060"/>
      <c r="I77" s="1059"/>
    </row>
    <row r="78" spans="1:9" s="632" customFormat="1" ht="67.5" customHeight="1">
      <c r="A78" s="1057"/>
      <c r="B78" s="1057"/>
      <c r="C78" s="1057"/>
      <c r="D78" s="639" t="s">
        <v>3438</v>
      </c>
      <c r="E78" s="639" t="s">
        <v>3439</v>
      </c>
      <c r="F78" s="1057"/>
      <c r="G78" s="639" t="s">
        <v>3438</v>
      </c>
      <c r="H78" s="639" t="s">
        <v>3439</v>
      </c>
      <c r="I78" s="639" t="s">
        <v>3440</v>
      </c>
    </row>
    <row r="79" spans="1:9" s="632" customFormat="1" ht="15" customHeight="1">
      <c r="A79" s="647">
        <v>1</v>
      </c>
      <c r="B79" s="647">
        <v>2</v>
      </c>
      <c r="C79" s="647">
        <v>3</v>
      </c>
      <c r="D79" s="647">
        <v>4</v>
      </c>
      <c r="E79" s="647">
        <v>5</v>
      </c>
      <c r="F79" s="647">
        <v>6</v>
      </c>
      <c r="G79" s="647">
        <v>7</v>
      </c>
      <c r="H79" s="647">
        <v>8</v>
      </c>
      <c r="I79" s="647">
        <v>9</v>
      </c>
    </row>
    <row r="80" spans="1:9" s="632" customFormat="1" ht="48" customHeight="1">
      <c r="A80" s="188" t="s">
        <v>3590</v>
      </c>
      <c r="B80" s="674" t="s">
        <v>3543</v>
      </c>
      <c r="C80" s="25">
        <v>5861</v>
      </c>
      <c r="D80" s="25">
        <v>5861</v>
      </c>
      <c r="E80" s="645"/>
      <c r="F80" s="645"/>
      <c r="G80" s="645"/>
      <c r="H80" s="645"/>
      <c r="I80" s="645"/>
    </row>
    <row r="81" spans="1:22" s="632" customFormat="1" ht="32.25" customHeight="1">
      <c r="A81" s="188" t="s">
        <v>3591</v>
      </c>
      <c r="B81" s="703" t="s">
        <v>3592</v>
      </c>
      <c r="C81" s="25">
        <v>4800</v>
      </c>
      <c r="D81" s="25">
        <v>4800</v>
      </c>
      <c r="E81" s="645"/>
      <c r="F81" s="645"/>
      <c r="G81" s="645"/>
      <c r="H81" s="645"/>
      <c r="I81" s="645"/>
    </row>
    <row r="82" spans="1:22" s="632" customFormat="1" ht="18" customHeight="1">
      <c r="A82" s="1160" t="s">
        <v>3442</v>
      </c>
      <c r="B82" s="1162"/>
      <c r="C82" s="645">
        <f>SUM(C80:C81)</f>
        <v>10661</v>
      </c>
      <c r="D82" s="645">
        <f>SUM(D80:D81)</f>
        <v>10661</v>
      </c>
      <c r="E82" s="645"/>
      <c r="F82" s="645"/>
      <c r="G82" s="645"/>
      <c r="H82" s="645"/>
      <c r="I82" s="645"/>
    </row>
    <row r="83" spans="1:22" s="632" customFormat="1" ht="18" customHeight="1">
      <c r="A83"/>
      <c r="B83"/>
      <c r="C83"/>
      <c r="D83"/>
      <c r="E83"/>
      <c r="F83"/>
      <c r="G83"/>
      <c r="H83"/>
      <c r="I83"/>
    </row>
    <row r="84" spans="1:22" s="632" customFormat="1" ht="18" customHeight="1">
      <c r="A84" s="632" t="s">
        <v>3443</v>
      </c>
    </row>
    <row r="85" spans="1:22" s="632" customFormat="1" ht="18" customHeight="1">
      <c r="A85" s="1056" t="s">
        <v>3577</v>
      </c>
      <c r="B85" s="1056" t="s">
        <v>3445</v>
      </c>
      <c r="C85" s="1065" t="s">
        <v>3435</v>
      </c>
      <c r="D85" s="1065"/>
      <c r="E85" s="1065"/>
      <c r="F85" s="1065" t="s">
        <v>3436</v>
      </c>
      <c r="G85" s="1065"/>
      <c r="H85" s="1065"/>
      <c r="I85" s="1065"/>
    </row>
    <row r="86" spans="1:22" s="632" customFormat="1" ht="18" customHeight="1">
      <c r="A86" s="1064"/>
      <c r="B86" s="1064"/>
      <c r="C86" s="1056" t="s">
        <v>318</v>
      </c>
      <c r="D86" s="1066" t="s">
        <v>3437</v>
      </c>
      <c r="E86" s="1066"/>
      <c r="F86" s="1056" t="s">
        <v>318</v>
      </c>
      <c r="G86" s="1066" t="s">
        <v>3437</v>
      </c>
      <c r="H86" s="1066"/>
      <c r="I86" s="1066"/>
    </row>
    <row r="87" spans="1:22" s="632" customFormat="1" ht="18" customHeight="1">
      <c r="A87" s="1057"/>
      <c r="B87" s="1057"/>
      <c r="C87" s="1057"/>
      <c r="D87" s="639" t="s">
        <v>3446</v>
      </c>
      <c r="E87" s="639" t="s">
        <v>3447</v>
      </c>
      <c r="F87" s="1057"/>
      <c r="G87" s="639" t="s">
        <v>3446</v>
      </c>
      <c r="H87" s="639" t="s">
        <v>3447</v>
      </c>
      <c r="I87" s="639" t="s">
        <v>3440</v>
      </c>
    </row>
    <row r="88" spans="1:22" s="632" customFormat="1" ht="18" customHeight="1">
      <c r="A88" s="647">
        <v>1</v>
      </c>
      <c r="B88" s="647">
        <v>2</v>
      </c>
      <c r="C88" s="647">
        <v>3</v>
      </c>
      <c r="D88" s="647">
        <v>4</v>
      </c>
      <c r="E88" s="647">
        <v>5</v>
      </c>
      <c r="F88" s="647">
        <v>6</v>
      </c>
      <c r="G88" s="647">
        <v>7</v>
      </c>
      <c r="H88" s="647">
        <v>8</v>
      </c>
      <c r="I88" s="647">
        <v>9</v>
      </c>
    </row>
    <row r="89" spans="1:22" s="632" customFormat="1" ht="29.25" customHeight="1">
      <c r="A89" s="188" t="s">
        <v>3593</v>
      </c>
      <c r="B89" s="703" t="s">
        <v>3553</v>
      </c>
      <c r="C89" s="25">
        <v>93980</v>
      </c>
      <c r="D89" s="25">
        <v>93980</v>
      </c>
      <c r="E89" s="645"/>
      <c r="F89" s="645"/>
      <c r="G89" s="645"/>
      <c r="H89" s="645"/>
      <c r="I89" s="645"/>
    </row>
    <row r="90" spans="1:22" s="632" customFormat="1" ht="32.25" customHeight="1">
      <c r="A90" s="188" t="s">
        <v>3594</v>
      </c>
      <c r="B90" s="703" t="s">
        <v>3595</v>
      </c>
      <c r="C90" s="25">
        <v>9165</v>
      </c>
      <c r="D90" s="25">
        <v>9165</v>
      </c>
      <c r="E90" s="645"/>
      <c r="F90" s="645"/>
      <c r="G90" s="645"/>
      <c r="H90" s="645"/>
      <c r="I90" s="645"/>
      <c r="N90"/>
      <c r="O90"/>
      <c r="P90"/>
      <c r="Q90"/>
      <c r="R90"/>
      <c r="S90"/>
      <c r="T90"/>
      <c r="U90"/>
      <c r="V90"/>
    </row>
    <row r="91" spans="1:22" s="632" customFormat="1" ht="40.5" customHeight="1">
      <c r="A91" s="188" t="s">
        <v>3596</v>
      </c>
      <c r="B91" s="703" t="s">
        <v>3597</v>
      </c>
      <c r="C91" s="25">
        <v>6000</v>
      </c>
      <c r="D91" s="25">
        <v>6000</v>
      </c>
      <c r="E91" s="645"/>
      <c r="F91" s="645"/>
      <c r="G91" s="645"/>
      <c r="H91" s="645"/>
      <c r="I91" s="645"/>
      <c r="N91"/>
      <c r="O91"/>
      <c r="P91"/>
      <c r="Q91"/>
      <c r="R91"/>
      <c r="S91"/>
      <c r="T91"/>
      <c r="U91"/>
      <c r="V91"/>
    </row>
    <row r="92" spans="1:22" s="632" customFormat="1" ht="18" customHeight="1">
      <c r="A92" s="1160" t="s">
        <v>3442</v>
      </c>
      <c r="B92" s="1162"/>
      <c r="C92" s="645">
        <f>SUM(C89:C91)</f>
        <v>109145</v>
      </c>
      <c r="D92" s="645">
        <f>SUM(D89:D91)</f>
        <v>109145</v>
      </c>
      <c r="E92" s="645"/>
      <c r="F92" s="645"/>
      <c r="G92" s="645"/>
      <c r="H92" s="645"/>
      <c r="I92" s="645"/>
      <c r="N92"/>
      <c r="O92"/>
      <c r="P92"/>
      <c r="Q92"/>
      <c r="R92"/>
      <c r="S92"/>
      <c r="T92"/>
      <c r="U92"/>
      <c r="V92"/>
    </row>
    <row r="95" spans="1:22" customFormat="1" ht="15">
      <c r="A95" s="1043" t="s">
        <v>3481</v>
      </c>
      <c r="B95" s="1043"/>
      <c r="C95" s="1043"/>
      <c r="D95" s="1043"/>
      <c r="E95" s="1043"/>
    </row>
    <row r="96" spans="1:22" s="560" customFormat="1" ht="15">
      <c r="A96" s="1043" t="s">
        <v>3482</v>
      </c>
      <c r="B96" s="1043"/>
      <c r="C96" s="1043"/>
      <c r="D96" s="1043"/>
    </row>
    <row r="97" spans="1:9" customFormat="1" ht="15">
      <c r="A97" s="1044" t="s">
        <v>3483</v>
      </c>
      <c r="B97" s="1044"/>
    </row>
    <row r="98" spans="1:9" customFormat="1" ht="15">
      <c r="A98" s="1044" t="s">
        <v>3486</v>
      </c>
      <c r="B98" s="1044"/>
    </row>
    <row r="99" spans="1:9" customFormat="1" ht="15">
      <c r="A99" s="1044" t="s">
        <v>3484</v>
      </c>
      <c r="B99" s="1044"/>
      <c r="C99" s="1044"/>
      <c r="D99" s="1044"/>
      <c r="E99" s="1044"/>
    </row>
    <row r="100" spans="1:9" customFormat="1" ht="15">
      <c r="A100" s="667"/>
    </row>
    <row r="101" spans="1:9" customFormat="1" ht="15">
      <c r="A101" s="1043" t="s">
        <v>3485</v>
      </c>
      <c r="B101" s="1043"/>
      <c r="C101" s="1043"/>
      <c r="D101" s="1043"/>
      <c r="E101" s="1043"/>
    </row>
    <row r="102" spans="1:9" ht="16.5" customHeight="1">
      <c r="A102" s="695" t="s">
        <v>3570</v>
      </c>
      <c r="B102" s="695"/>
      <c r="C102" s="695"/>
      <c r="D102" s="695"/>
      <c r="E102" s="695"/>
      <c r="F102" s="695"/>
      <c r="G102" s="695"/>
      <c r="H102" s="695"/>
      <c r="I102" s="697"/>
    </row>
    <row r="103" spans="1:9" ht="16.5" customHeight="1">
      <c r="A103" s="1163" t="s">
        <v>3701</v>
      </c>
      <c r="B103" s="1163"/>
      <c r="C103" s="695"/>
      <c r="D103" s="695"/>
      <c r="E103" s="695"/>
      <c r="F103" s="695"/>
      <c r="G103" s="695"/>
      <c r="H103" s="695"/>
      <c r="I103" s="697"/>
    </row>
    <row r="104" spans="1:9" ht="16.5" customHeight="1">
      <c r="A104" s="1123" t="s">
        <v>3598</v>
      </c>
      <c r="B104" s="1123"/>
      <c r="C104" s="1123"/>
      <c r="D104" s="1123"/>
      <c r="E104" s="1123"/>
      <c r="F104" s="1123"/>
      <c r="G104" s="698"/>
      <c r="H104" s="695"/>
      <c r="I104" s="697"/>
    </row>
  </sheetData>
  <mergeCells count="37">
    <mergeCell ref="A99:E99"/>
    <mergeCell ref="A101:E101"/>
    <mergeCell ref="A103:B103"/>
    <mergeCell ref="A104:F104"/>
    <mergeCell ref="A92:B92"/>
    <mergeCell ref="A95:E95"/>
    <mergeCell ref="A96:D96"/>
    <mergeCell ref="A97:B97"/>
    <mergeCell ref="A98:B98"/>
    <mergeCell ref="A82:B82"/>
    <mergeCell ref="A85:A87"/>
    <mergeCell ref="B85:B87"/>
    <mergeCell ref="C85:E85"/>
    <mergeCell ref="F85:I85"/>
    <mergeCell ref="C86:C87"/>
    <mergeCell ref="D86:E86"/>
    <mergeCell ref="F86:F87"/>
    <mergeCell ref="G86:I86"/>
    <mergeCell ref="A76:A78"/>
    <mergeCell ref="B76:B78"/>
    <mergeCell ref="C76:E76"/>
    <mergeCell ref="F76:I76"/>
    <mergeCell ref="C77:C78"/>
    <mergeCell ref="D77:E77"/>
    <mergeCell ref="F77:F78"/>
    <mergeCell ref="G77:I77"/>
    <mergeCell ref="F1:I1"/>
    <mergeCell ref="B5:I5"/>
    <mergeCell ref="B7:I7"/>
    <mergeCell ref="A2:K2"/>
    <mergeCell ref="A3:A4"/>
    <mergeCell ref="B3:B4"/>
    <mergeCell ref="C3:C4"/>
    <mergeCell ref="D3:D4"/>
    <mergeCell ref="E3:E4"/>
    <mergeCell ref="F3:G3"/>
    <mergeCell ref="H3:I3"/>
  </mergeCells>
  <pageMargins left="0.25" right="0.25" top="0" bottom="0" header="0.3" footer="0.3"/>
  <pageSetup paperSize="9" scale="8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6"/>
  <sheetViews>
    <sheetView workbookViewId="0">
      <selection activeCell="E1" sqref="E1:I1"/>
    </sheetView>
  </sheetViews>
  <sheetFormatPr defaultRowHeight="15"/>
  <cols>
    <col min="1" max="1" width="12.28515625" style="297" customWidth="1"/>
    <col min="2" max="2" width="27" customWidth="1"/>
    <col min="3" max="3" width="9.42578125" customWidth="1"/>
    <col min="4" max="4" width="9" customWidth="1"/>
    <col min="8" max="8" width="11.140625" customWidth="1"/>
  </cols>
  <sheetData>
    <row r="1" spans="1:9" ht="50.25" customHeight="1">
      <c r="E1" s="1197" t="s">
        <v>4094</v>
      </c>
      <c r="F1" s="1197"/>
      <c r="G1" s="1197"/>
      <c r="H1" s="1197"/>
      <c r="I1" s="1197"/>
    </row>
    <row r="2" spans="1:9" ht="17.25" customHeight="1">
      <c r="B2" s="1196" t="s">
        <v>2151</v>
      </c>
      <c r="C2" s="1196"/>
      <c r="D2" s="1196"/>
      <c r="E2" s="1196"/>
      <c r="F2" s="1196"/>
      <c r="G2" s="1196"/>
      <c r="H2" s="1196"/>
    </row>
    <row r="3" spans="1:9" ht="31.5" customHeight="1">
      <c r="A3" s="314" t="s">
        <v>1938</v>
      </c>
      <c r="B3" s="315" t="s">
        <v>2</v>
      </c>
      <c r="C3" s="315" t="s">
        <v>1939</v>
      </c>
      <c r="D3" s="315" t="s">
        <v>1940</v>
      </c>
      <c r="E3" s="316" t="s">
        <v>674</v>
      </c>
      <c r="F3" s="315"/>
      <c r="G3" s="315"/>
      <c r="H3" s="317" t="s">
        <v>8</v>
      </c>
      <c r="I3" s="315"/>
    </row>
    <row r="4" spans="1:9" ht="21">
      <c r="A4" s="318"/>
      <c r="B4" s="315"/>
      <c r="C4" s="315"/>
      <c r="D4" s="315"/>
      <c r="E4" s="316"/>
      <c r="F4" s="317" t="s">
        <v>9</v>
      </c>
      <c r="G4" s="317" t="s">
        <v>10</v>
      </c>
      <c r="H4" s="319" t="s">
        <v>675</v>
      </c>
      <c r="I4" s="320" t="s">
        <v>676</v>
      </c>
    </row>
    <row r="5" spans="1:9" ht="14.25" customHeight="1">
      <c r="A5" s="444">
        <v>1</v>
      </c>
      <c r="B5" s="321" t="s">
        <v>1941</v>
      </c>
      <c r="C5" s="322" t="s">
        <v>1942</v>
      </c>
      <c r="D5" s="323" t="s">
        <v>13</v>
      </c>
      <c r="E5" s="324">
        <v>4253</v>
      </c>
      <c r="F5" s="325">
        <v>4</v>
      </c>
      <c r="G5" s="326">
        <v>17010</v>
      </c>
      <c r="H5" s="327">
        <v>4</v>
      </c>
      <c r="I5" s="326">
        <v>17010</v>
      </c>
    </row>
    <row r="6" spans="1:9" ht="18" customHeight="1">
      <c r="A6" s="444">
        <v>2</v>
      </c>
      <c r="B6" s="328" t="s">
        <v>1943</v>
      </c>
      <c r="C6" s="322">
        <v>1985</v>
      </c>
      <c r="D6" s="323" t="s">
        <v>13</v>
      </c>
      <c r="E6" s="324">
        <v>3896</v>
      </c>
      <c r="F6" s="329">
        <v>1</v>
      </c>
      <c r="G6" s="326">
        <v>3896</v>
      </c>
      <c r="H6" s="330">
        <v>1</v>
      </c>
      <c r="I6" s="326">
        <v>3896</v>
      </c>
    </row>
    <row r="7" spans="1:9" ht="10.5" customHeight="1">
      <c r="A7" s="444">
        <v>3</v>
      </c>
      <c r="B7" s="328" t="s">
        <v>1944</v>
      </c>
      <c r="C7" s="322">
        <v>1985</v>
      </c>
      <c r="D7" s="323" t="s">
        <v>13</v>
      </c>
      <c r="E7" s="324">
        <v>14345</v>
      </c>
      <c r="F7" s="331">
        <v>2</v>
      </c>
      <c r="G7" s="326">
        <v>28690</v>
      </c>
      <c r="H7" s="332">
        <v>2</v>
      </c>
      <c r="I7" s="326">
        <v>28690</v>
      </c>
    </row>
    <row r="8" spans="1:9" ht="17.25" customHeight="1">
      <c r="A8" s="444">
        <v>4</v>
      </c>
      <c r="B8" s="328" t="s">
        <v>1945</v>
      </c>
      <c r="C8" s="322">
        <v>1985</v>
      </c>
      <c r="D8" s="323" t="s">
        <v>13</v>
      </c>
      <c r="E8" s="324">
        <v>29540</v>
      </c>
      <c r="F8" s="331">
        <v>2</v>
      </c>
      <c r="G8" s="326">
        <v>59079</v>
      </c>
      <c r="H8" s="332">
        <v>2</v>
      </c>
      <c r="I8" s="326">
        <v>59079</v>
      </c>
    </row>
    <row r="9" spans="1:9" ht="19.5" customHeight="1">
      <c r="A9" s="444">
        <v>5</v>
      </c>
      <c r="B9" s="328" t="s">
        <v>1946</v>
      </c>
      <c r="C9" s="322">
        <v>1985</v>
      </c>
      <c r="D9" s="323" t="s">
        <v>13</v>
      </c>
      <c r="E9" s="324">
        <v>12531</v>
      </c>
      <c r="F9" s="329">
        <v>1</v>
      </c>
      <c r="G9" s="326">
        <v>12531</v>
      </c>
      <c r="H9" s="330">
        <v>1</v>
      </c>
      <c r="I9" s="326">
        <v>12531</v>
      </c>
    </row>
    <row r="10" spans="1:9" ht="15" customHeight="1">
      <c r="A10" s="444">
        <v>6</v>
      </c>
      <c r="B10" s="328" t="s">
        <v>1947</v>
      </c>
      <c r="C10" s="322">
        <v>1985</v>
      </c>
      <c r="D10" s="323" t="s">
        <v>13</v>
      </c>
      <c r="E10" s="324">
        <v>6174</v>
      </c>
      <c r="F10" s="331">
        <v>1</v>
      </c>
      <c r="G10" s="326">
        <v>6174</v>
      </c>
      <c r="H10" s="332">
        <v>1</v>
      </c>
      <c r="I10" s="326">
        <v>6174</v>
      </c>
    </row>
    <row r="11" spans="1:9" ht="12.75" customHeight="1">
      <c r="A11" s="444">
        <v>7</v>
      </c>
      <c r="B11" s="333" t="s">
        <v>1948</v>
      </c>
      <c r="C11" s="322">
        <v>1985</v>
      </c>
      <c r="D11" s="323" t="s">
        <v>13</v>
      </c>
      <c r="E11" s="324">
        <v>85000</v>
      </c>
      <c r="F11" s="334">
        <v>1</v>
      </c>
      <c r="G11" s="326">
        <v>112000</v>
      </c>
      <c r="H11" s="335">
        <v>1</v>
      </c>
      <c r="I11" s="326">
        <v>112000</v>
      </c>
    </row>
    <row r="12" spans="1:9" ht="14.25" customHeight="1">
      <c r="A12" s="444">
        <v>8</v>
      </c>
      <c r="B12" s="321" t="s">
        <v>1949</v>
      </c>
      <c r="C12" s="322">
        <v>1985</v>
      </c>
      <c r="D12" s="323" t="s">
        <v>13</v>
      </c>
      <c r="E12" s="324">
        <v>40050</v>
      </c>
      <c r="F12" s="336">
        <v>2</v>
      </c>
      <c r="G12" s="326">
        <v>80100</v>
      </c>
      <c r="H12" s="337">
        <v>2</v>
      </c>
      <c r="I12" s="326">
        <v>80100</v>
      </c>
    </row>
    <row r="13" spans="1:9" ht="14.25" customHeight="1">
      <c r="A13" s="444">
        <v>9</v>
      </c>
      <c r="B13" s="328" t="s">
        <v>1950</v>
      </c>
      <c r="C13" s="322"/>
      <c r="D13" s="323" t="s">
        <v>13</v>
      </c>
      <c r="E13" s="324">
        <v>20000</v>
      </c>
      <c r="F13" s="331">
        <v>5</v>
      </c>
      <c r="G13" s="326">
        <v>100000</v>
      </c>
      <c r="H13" s="332">
        <v>5</v>
      </c>
      <c r="I13" s="326">
        <v>100000</v>
      </c>
    </row>
    <row r="14" spans="1:9" ht="15" customHeight="1">
      <c r="A14" s="444">
        <v>10</v>
      </c>
      <c r="B14" s="328" t="s">
        <v>1951</v>
      </c>
      <c r="C14" s="322">
        <v>1985</v>
      </c>
      <c r="D14" s="323" t="s">
        <v>13</v>
      </c>
      <c r="E14" s="324">
        <v>3000</v>
      </c>
      <c r="F14" s="331">
        <v>6</v>
      </c>
      <c r="G14" s="326">
        <v>18000</v>
      </c>
      <c r="H14" s="332">
        <v>6</v>
      </c>
      <c r="I14" s="326">
        <v>18000</v>
      </c>
    </row>
    <row r="15" spans="1:9" ht="17.25" customHeight="1">
      <c r="A15" s="444">
        <v>11</v>
      </c>
      <c r="B15" s="328" t="s">
        <v>1952</v>
      </c>
      <c r="C15" s="322">
        <v>1985</v>
      </c>
      <c r="D15" s="323" t="s">
        <v>13</v>
      </c>
      <c r="E15" s="324">
        <v>6000</v>
      </c>
      <c r="F15" s="331">
        <v>2</v>
      </c>
      <c r="G15" s="326">
        <v>12000</v>
      </c>
      <c r="H15" s="332">
        <v>2</v>
      </c>
      <c r="I15" s="326">
        <v>12000</v>
      </c>
    </row>
    <row r="16" spans="1:9" ht="13.5" customHeight="1">
      <c r="A16" s="444">
        <v>12</v>
      </c>
      <c r="B16" s="328" t="s">
        <v>1953</v>
      </c>
      <c r="C16" s="322">
        <v>1985</v>
      </c>
      <c r="D16" s="323" t="s">
        <v>13</v>
      </c>
      <c r="E16" s="324">
        <v>2000</v>
      </c>
      <c r="F16" s="331">
        <v>12</v>
      </c>
      <c r="G16" s="326">
        <v>24000</v>
      </c>
      <c r="H16" s="332">
        <v>12</v>
      </c>
      <c r="I16" s="326">
        <v>24000</v>
      </c>
    </row>
    <row r="17" spans="1:9" ht="16.5" customHeight="1">
      <c r="A17" s="444">
        <v>13</v>
      </c>
      <c r="B17" s="328" t="s">
        <v>1954</v>
      </c>
      <c r="C17" s="322">
        <v>1985</v>
      </c>
      <c r="D17" s="323" t="s">
        <v>13</v>
      </c>
      <c r="E17" s="324">
        <v>37191</v>
      </c>
      <c r="F17" s="331">
        <v>1</v>
      </c>
      <c r="G17" s="326">
        <v>37191</v>
      </c>
      <c r="H17" s="332">
        <v>1</v>
      </c>
      <c r="I17" s="326">
        <v>37191</v>
      </c>
    </row>
    <row r="18" spans="1:9" ht="20.25" customHeight="1">
      <c r="A18" s="444">
        <v>14</v>
      </c>
      <c r="B18" s="328" t="s">
        <v>1955</v>
      </c>
      <c r="C18" s="322">
        <v>1985</v>
      </c>
      <c r="D18" s="323" t="s">
        <v>13</v>
      </c>
      <c r="E18" s="324">
        <v>2000</v>
      </c>
      <c r="F18" s="331">
        <v>15</v>
      </c>
      <c r="G18" s="326">
        <v>30000</v>
      </c>
      <c r="H18" s="332">
        <v>15</v>
      </c>
      <c r="I18" s="326">
        <v>30000</v>
      </c>
    </row>
    <row r="19" spans="1:9">
      <c r="A19" s="444">
        <v>15</v>
      </c>
      <c r="B19" s="328" t="s">
        <v>1956</v>
      </c>
      <c r="C19" s="322">
        <v>1985</v>
      </c>
      <c r="D19" s="323" t="s">
        <v>13</v>
      </c>
      <c r="E19" s="324">
        <v>14522</v>
      </c>
      <c r="F19" s="331">
        <v>1</v>
      </c>
      <c r="G19" s="326">
        <v>14522</v>
      </c>
      <c r="H19" s="332">
        <v>1</v>
      </c>
      <c r="I19" s="326">
        <v>14522</v>
      </c>
    </row>
    <row r="20" spans="1:9" ht="17.25" customHeight="1">
      <c r="A20" s="444">
        <v>16</v>
      </c>
      <c r="B20" s="328" t="s">
        <v>1957</v>
      </c>
      <c r="C20" s="322">
        <v>1985</v>
      </c>
      <c r="D20" s="323" t="s">
        <v>13</v>
      </c>
      <c r="E20" s="324">
        <v>400000</v>
      </c>
      <c r="F20" s="331">
        <v>1</v>
      </c>
      <c r="G20" s="326">
        <v>400000</v>
      </c>
      <c r="H20" s="332">
        <v>1</v>
      </c>
      <c r="I20" s="326">
        <v>400000</v>
      </c>
    </row>
    <row r="21" spans="1:9" ht="12.75" customHeight="1">
      <c r="A21" s="444">
        <v>17</v>
      </c>
      <c r="B21" s="328" t="s">
        <v>1958</v>
      </c>
      <c r="C21" s="322">
        <v>1985</v>
      </c>
      <c r="D21" s="323" t="s">
        <v>13</v>
      </c>
      <c r="E21" s="324">
        <v>23600</v>
      </c>
      <c r="F21" s="331">
        <v>1</v>
      </c>
      <c r="G21" s="326">
        <v>23600</v>
      </c>
      <c r="H21" s="332">
        <v>1</v>
      </c>
      <c r="I21" s="326">
        <v>23600</v>
      </c>
    </row>
    <row r="22" spans="1:9" ht="15.75" customHeight="1">
      <c r="A22" s="444">
        <v>18</v>
      </c>
      <c r="B22" s="328" t="s">
        <v>1959</v>
      </c>
      <c r="C22" s="322">
        <v>1985</v>
      </c>
      <c r="D22" s="323" t="s">
        <v>13</v>
      </c>
      <c r="E22" s="324">
        <v>4655</v>
      </c>
      <c r="F22" s="331">
        <v>1</v>
      </c>
      <c r="G22" s="326">
        <v>4655</v>
      </c>
      <c r="H22" s="332">
        <v>1</v>
      </c>
      <c r="I22" s="326">
        <v>4655</v>
      </c>
    </row>
    <row r="23" spans="1:9" ht="12.75" customHeight="1">
      <c r="A23" s="444">
        <v>19</v>
      </c>
      <c r="B23" s="338" t="s">
        <v>1960</v>
      </c>
      <c r="C23" s="322">
        <v>1985</v>
      </c>
      <c r="D23" s="323" t="s">
        <v>13</v>
      </c>
      <c r="E23" s="324">
        <v>4600</v>
      </c>
      <c r="F23" s="331">
        <v>1</v>
      </c>
      <c r="G23" s="326">
        <v>4600</v>
      </c>
      <c r="H23" s="332">
        <v>1</v>
      </c>
      <c r="I23" s="326">
        <v>4600</v>
      </c>
    </row>
    <row r="24" spans="1:9" ht="13.5" customHeight="1">
      <c r="A24" s="444">
        <v>20</v>
      </c>
      <c r="B24" s="328" t="s">
        <v>1127</v>
      </c>
      <c r="C24" s="322">
        <v>1990</v>
      </c>
      <c r="D24" s="323" t="s">
        <v>13</v>
      </c>
      <c r="E24" s="324">
        <v>20000</v>
      </c>
      <c r="F24" s="331">
        <v>2</v>
      </c>
      <c r="G24" s="326">
        <v>40000</v>
      </c>
      <c r="H24" s="332">
        <v>2</v>
      </c>
      <c r="I24" s="326">
        <v>40000</v>
      </c>
    </row>
    <row r="25" spans="1:9" ht="12" customHeight="1">
      <c r="A25" s="444">
        <v>21</v>
      </c>
      <c r="B25" s="328" t="s">
        <v>1961</v>
      </c>
      <c r="C25" s="322">
        <v>1985</v>
      </c>
      <c r="D25" s="323" t="s">
        <v>13</v>
      </c>
      <c r="E25" s="324">
        <v>5000</v>
      </c>
      <c r="F25" s="334">
        <v>4</v>
      </c>
      <c r="G25" s="326">
        <v>20000</v>
      </c>
      <c r="H25" s="335">
        <v>4</v>
      </c>
      <c r="I25" s="326">
        <v>20000</v>
      </c>
    </row>
    <row r="26" spans="1:9" ht="13.5" customHeight="1">
      <c r="A26" s="444">
        <v>22</v>
      </c>
      <c r="B26" s="339" t="s">
        <v>1153</v>
      </c>
      <c r="C26" s="340">
        <v>1985</v>
      </c>
      <c r="D26" s="341" t="s">
        <v>13</v>
      </c>
      <c r="E26" s="342">
        <v>12571</v>
      </c>
      <c r="F26" s="343">
        <v>350</v>
      </c>
      <c r="G26" s="344">
        <v>4399850</v>
      </c>
      <c r="H26" s="345">
        <v>350</v>
      </c>
      <c r="I26" s="344">
        <v>4399850</v>
      </c>
    </row>
    <row r="27" spans="1:9" ht="11.25" customHeight="1">
      <c r="A27" s="445">
        <v>23</v>
      </c>
      <c r="B27" s="339" t="s">
        <v>1962</v>
      </c>
      <c r="C27" s="340">
        <v>1985</v>
      </c>
      <c r="D27" s="341" t="s">
        <v>13</v>
      </c>
      <c r="E27" s="342">
        <v>5000</v>
      </c>
      <c r="F27" s="346">
        <v>2</v>
      </c>
      <c r="G27" s="344">
        <v>10000</v>
      </c>
      <c r="H27" s="347">
        <v>2</v>
      </c>
      <c r="I27" s="344">
        <v>10000</v>
      </c>
    </row>
    <row r="28" spans="1:9" ht="11.25" customHeight="1">
      <c r="A28" s="444">
        <v>24</v>
      </c>
      <c r="B28" s="348" t="s">
        <v>1963</v>
      </c>
      <c r="C28" s="322">
        <v>2015</v>
      </c>
      <c r="D28" s="323" t="s">
        <v>13</v>
      </c>
      <c r="E28" s="324">
        <v>150000</v>
      </c>
      <c r="F28" s="331">
        <v>1</v>
      </c>
      <c r="G28" s="326">
        <v>150000</v>
      </c>
      <c r="H28" s="332">
        <v>1</v>
      </c>
      <c r="I28" s="326">
        <v>150000</v>
      </c>
    </row>
    <row r="29" spans="1:9" ht="13.5" customHeight="1">
      <c r="A29" s="444">
        <v>25</v>
      </c>
      <c r="B29" s="348" t="s">
        <v>281</v>
      </c>
      <c r="C29" s="322">
        <v>1985</v>
      </c>
      <c r="D29" s="323" t="s">
        <v>13</v>
      </c>
      <c r="E29" s="324">
        <v>5000</v>
      </c>
      <c r="F29" s="331">
        <v>4</v>
      </c>
      <c r="G29" s="326">
        <v>20000</v>
      </c>
      <c r="H29" s="332">
        <v>4</v>
      </c>
      <c r="I29" s="326">
        <v>20000</v>
      </c>
    </row>
    <row r="30" spans="1:9" ht="12.75" customHeight="1">
      <c r="A30" s="444">
        <v>26</v>
      </c>
      <c r="B30" s="328" t="s">
        <v>1964</v>
      </c>
      <c r="C30" s="322">
        <v>2012</v>
      </c>
      <c r="D30" s="323" t="s">
        <v>13</v>
      </c>
      <c r="E30" s="324">
        <v>5000</v>
      </c>
      <c r="F30" s="331">
        <v>8</v>
      </c>
      <c r="G30" s="326">
        <v>40000</v>
      </c>
      <c r="H30" s="332">
        <v>8</v>
      </c>
      <c r="I30" s="326">
        <v>40000</v>
      </c>
    </row>
    <row r="31" spans="1:9" ht="24" customHeight="1">
      <c r="A31" s="444">
        <v>27</v>
      </c>
      <c r="B31" s="328" t="s">
        <v>1965</v>
      </c>
      <c r="C31" s="322">
        <v>2012</v>
      </c>
      <c r="D31" s="323" t="s">
        <v>13</v>
      </c>
      <c r="E31" s="324">
        <v>52560</v>
      </c>
      <c r="F31" s="331">
        <v>2</v>
      </c>
      <c r="G31" s="326">
        <v>105120</v>
      </c>
      <c r="H31" s="332">
        <v>2</v>
      </c>
      <c r="I31" s="326">
        <v>105120</v>
      </c>
    </row>
    <row r="32" spans="1:9" ht="15.75" customHeight="1">
      <c r="A32" s="444">
        <v>28</v>
      </c>
      <c r="B32" s="348" t="s">
        <v>1966</v>
      </c>
      <c r="C32" s="322">
        <v>2012</v>
      </c>
      <c r="D32" s="323" t="s">
        <v>13</v>
      </c>
      <c r="E32" s="324">
        <v>1200</v>
      </c>
      <c r="F32" s="331">
        <v>10</v>
      </c>
      <c r="G32" s="326">
        <v>12000</v>
      </c>
      <c r="H32" s="332">
        <v>10</v>
      </c>
      <c r="I32" s="326">
        <v>12000</v>
      </c>
    </row>
    <row r="33" spans="1:9" ht="15" customHeight="1">
      <c r="A33" s="444">
        <v>29</v>
      </c>
      <c r="B33" s="348" t="s">
        <v>1967</v>
      </c>
      <c r="C33" s="322">
        <v>2010</v>
      </c>
      <c r="D33" s="323" t="s">
        <v>13</v>
      </c>
      <c r="E33" s="324">
        <v>211250</v>
      </c>
      <c r="F33" s="331">
        <v>2</v>
      </c>
      <c r="G33" s="326">
        <v>422500</v>
      </c>
      <c r="H33" s="332">
        <v>2</v>
      </c>
      <c r="I33" s="326">
        <v>422500</v>
      </c>
    </row>
    <row r="34" spans="1:9" ht="12.75" customHeight="1">
      <c r="A34" s="444">
        <v>30</v>
      </c>
      <c r="B34" s="348" t="s">
        <v>1968</v>
      </c>
      <c r="C34" s="322">
        <v>2013</v>
      </c>
      <c r="D34" s="323" t="s">
        <v>13</v>
      </c>
      <c r="E34" s="324">
        <v>100000</v>
      </c>
      <c r="F34" s="331">
        <v>1</v>
      </c>
      <c r="G34" s="326">
        <v>100000</v>
      </c>
      <c r="H34" s="332">
        <v>1</v>
      </c>
      <c r="I34" s="326">
        <v>100000</v>
      </c>
    </row>
    <row r="35" spans="1:9" ht="12" customHeight="1">
      <c r="A35" s="444">
        <v>31</v>
      </c>
      <c r="B35" s="348" t="s">
        <v>1969</v>
      </c>
      <c r="C35" s="322">
        <v>2013</v>
      </c>
      <c r="D35" s="323" t="s">
        <v>13</v>
      </c>
      <c r="E35" s="324">
        <v>13000</v>
      </c>
      <c r="F35" s="331">
        <v>1</v>
      </c>
      <c r="G35" s="326">
        <v>13000</v>
      </c>
      <c r="H35" s="332">
        <v>1</v>
      </c>
      <c r="I35" s="326">
        <v>13000</v>
      </c>
    </row>
    <row r="36" spans="1:9" ht="15.75" customHeight="1">
      <c r="A36" s="444">
        <v>32</v>
      </c>
      <c r="B36" s="348" t="s">
        <v>1430</v>
      </c>
      <c r="C36" s="322">
        <v>2015</v>
      </c>
      <c r="D36" s="323" t="s">
        <v>13</v>
      </c>
      <c r="E36" s="324">
        <v>30000</v>
      </c>
      <c r="F36" s="331">
        <v>2</v>
      </c>
      <c r="G36" s="326">
        <v>60000</v>
      </c>
      <c r="H36" s="332">
        <v>2</v>
      </c>
      <c r="I36" s="326">
        <v>60000</v>
      </c>
    </row>
    <row r="37" spans="1:9" ht="11.25" customHeight="1">
      <c r="A37" s="444">
        <v>33</v>
      </c>
      <c r="B37" s="349" t="s">
        <v>1970</v>
      </c>
      <c r="C37" s="322">
        <v>2015</v>
      </c>
      <c r="D37" s="323" t="s">
        <v>13</v>
      </c>
      <c r="E37" s="324">
        <v>6000</v>
      </c>
      <c r="F37" s="334">
        <v>24</v>
      </c>
      <c r="G37" s="326">
        <v>144000</v>
      </c>
      <c r="H37" s="335">
        <v>24</v>
      </c>
      <c r="I37" s="326">
        <v>144000</v>
      </c>
    </row>
    <row r="38" spans="1:9">
      <c r="A38" s="444">
        <v>34</v>
      </c>
      <c r="B38" s="350" t="s">
        <v>1971</v>
      </c>
      <c r="C38" s="322">
        <v>2015</v>
      </c>
      <c r="D38" s="323" t="s">
        <v>13</v>
      </c>
      <c r="E38" s="324">
        <v>15000</v>
      </c>
      <c r="F38" s="336">
        <v>1</v>
      </c>
      <c r="G38" s="326">
        <v>15000</v>
      </c>
      <c r="H38" s="337">
        <v>1</v>
      </c>
      <c r="I38" s="326">
        <v>15000</v>
      </c>
    </row>
    <row r="39" spans="1:9">
      <c r="A39" s="444">
        <v>35</v>
      </c>
      <c r="B39" s="348" t="s">
        <v>281</v>
      </c>
      <c r="C39" s="322">
        <v>2015</v>
      </c>
      <c r="D39" s="323" t="s">
        <v>13</v>
      </c>
      <c r="E39" s="324">
        <v>35750</v>
      </c>
      <c r="F39" s="331">
        <v>4</v>
      </c>
      <c r="G39" s="326">
        <v>143000</v>
      </c>
      <c r="H39" s="332">
        <v>4</v>
      </c>
      <c r="I39" s="326">
        <v>143000</v>
      </c>
    </row>
    <row r="40" spans="1:9">
      <c r="A40" s="444">
        <v>36</v>
      </c>
      <c r="B40" s="328" t="s">
        <v>1972</v>
      </c>
      <c r="C40" s="322">
        <v>2014</v>
      </c>
      <c r="D40" s="323" t="s">
        <v>1973</v>
      </c>
      <c r="E40" s="324">
        <v>80465</v>
      </c>
      <c r="F40" s="331">
        <v>1</v>
      </c>
      <c r="G40" s="326">
        <v>80465</v>
      </c>
      <c r="H40" s="332">
        <v>1</v>
      </c>
      <c r="I40" s="326">
        <v>80465</v>
      </c>
    </row>
    <row r="41" spans="1:9">
      <c r="A41" s="446">
        <v>37</v>
      </c>
      <c r="B41" s="351" t="s">
        <v>1974</v>
      </c>
      <c r="C41" s="352">
        <v>2011</v>
      </c>
      <c r="D41" s="353" t="s">
        <v>13</v>
      </c>
      <c r="E41" s="354">
        <v>80000</v>
      </c>
      <c r="F41" s="355">
        <v>1</v>
      </c>
      <c r="G41" s="356">
        <v>80000</v>
      </c>
      <c r="H41" s="357">
        <v>1</v>
      </c>
      <c r="I41" s="356">
        <v>80000</v>
      </c>
    </row>
    <row r="42" spans="1:9" ht="22.5">
      <c r="A42" s="447">
        <v>38</v>
      </c>
      <c r="B42" s="328" t="s">
        <v>1975</v>
      </c>
      <c r="C42" s="322">
        <v>2011</v>
      </c>
      <c r="D42" s="323" t="s">
        <v>13</v>
      </c>
      <c r="E42" s="324">
        <v>97500</v>
      </c>
      <c r="F42" s="331">
        <v>1</v>
      </c>
      <c r="G42" s="326">
        <v>97500</v>
      </c>
      <c r="H42" s="332">
        <v>1</v>
      </c>
      <c r="I42" s="326">
        <v>97500</v>
      </c>
    </row>
    <row r="43" spans="1:9" ht="22.5">
      <c r="A43" s="444">
        <v>39</v>
      </c>
      <c r="B43" s="328" t="s">
        <v>1976</v>
      </c>
      <c r="C43" s="322">
        <v>2011</v>
      </c>
      <c r="D43" s="323" t="s">
        <v>1973</v>
      </c>
      <c r="E43" s="324">
        <v>60000</v>
      </c>
      <c r="F43" s="331">
        <v>1</v>
      </c>
      <c r="G43" s="326">
        <v>60000</v>
      </c>
      <c r="H43" s="332">
        <v>1</v>
      </c>
      <c r="I43" s="326">
        <v>60000</v>
      </c>
    </row>
    <row r="44" spans="1:9">
      <c r="A44" s="444">
        <v>40</v>
      </c>
      <c r="B44" s="328" t="s">
        <v>1977</v>
      </c>
      <c r="C44" s="322">
        <v>2011</v>
      </c>
      <c r="D44" s="323" t="s">
        <v>13</v>
      </c>
      <c r="E44" s="324">
        <v>10200</v>
      </c>
      <c r="F44" s="331">
        <v>1</v>
      </c>
      <c r="G44" s="326">
        <v>10200</v>
      </c>
      <c r="H44" s="332">
        <v>1</v>
      </c>
      <c r="I44" s="326">
        <v>10200</v>
      </c>
    </row>
    <row r="45" spans="1:9">
      <c r="A45" s="444">
        <v>41</v>
      </c>
      <c r="B45" s="328" t="s">
        <v>1978</v>
      </c>
      <c r="C45" s="322">
        <v>2011</v>
      </c>
      <c r="D45" s="323" t="s">
        <v>13</v>
      </c>
      <c r="E45" s="324">
        <v>12000</v>
      </c>
      <c r="F45" s="331">
        <v>1</v>
      </c>
      <c r="G45" s="326">
        <v>12000</v>
      </c>
      <c r="H45" s="332">
        <v>1</v>
      </c>
      <c r="I45" s="326">
        <v>12000</v>
      </c>
    </row>
    <row r="46" spans="1:9">
      <c r="A46" s="444">
        <v>42</v>
      </c>
      <c r="B46" s="328" t="s">
        <v>1979</v>
      </c>
      <c r="C46" s="322">
        <v>2011</v>
      </c>
      <c r="D46" s="323" t="s">
        <v>13</v>
      </c>
      <c r="E46" s="324">
        <v>8400</v>
      </c>
      <c r="F46" s="331">
        <v>2</v>
      </c>
      <c r="G46" s="326">
        <v>16800</v>
      </c>
      <c r="H46" s="332">
        <v>2</v>
      </c>
      <c r="I46" s="326">
        <v>16800</v>
      </c>
    </row>
    <row r="47" spans="1:9">
      <c r="A47" s="444">
        <v>43</v>
      </c>
      <c r="B47" s="328" t="s">
        <v>1980</v>
      </c>
      <c r="C47" s="322">
        <v>2011</v>
      </c>
      <c r="D47" s="323" t="s">
        <v>13</v>
      </c>
      <c r="E47" s="324">
        <v>9000</v>
      </c>
      <c r="F47" s="331">
        <v>2</v>
      </c>
      <c r="G47" s="326">
        <v>18000</v>
      </c>
      <c r="H47" s="332">
        <v>2</v>
      </c>
      <c r="I47" s="326">
        <v>18000</v>
      </c>
    </row>
    <row r="48" spans="1:9">
      <c r="A48" s="444">
        <v>44</v>
      </c>
      <c r="B48" s="328" t="s">
        <v>1981</v>
      </c>
      <c r="C48" s="322">
        <v>2011</v>
      </c>
      <c r="D48" s="323" t="s">
        <v>13</v>
      </c>
      <c r="E48" s="324">
        <v>18000</v>
      </c>
      <c r="F48" s="331">
        <v>1</v>
      </c>
      <c r="G48" s="326">
        <v>18000</v>
      </c>
      <c r="H48" s="332">
        <v>1</v>
      </c>
      <c r="I48" s="326">
        <v>18000</v>
      </c>
    </row>
    <row r="49" spans="1:9">
      <c r="A49" s="444">
        <v>45</v>
      </c>
      <c r="B49" s="348" t="s">
        <v>1982</v>
      </c>
      <c r="C49" s="322">
        <v>2011</v>
      </c>
      <c r="D49" s="323" t="s">
        <v>13</v>
      </c>
      <c r="E49" s="324">
        <v>3300</v>
      </c>
      <c r="F49" s="331">
        <v>1</v>
      </c>
      <c r="G49" s="326">
        <v>3300</v>
      </c>
      <c r="H49" s="332">
        <v>1</v>
      </c>
      <c r="I49" s="326">
        <v>3300</v>
      </c>
    </row>
    <row r="50" spans="1:9">
      <c r="A50" s="444">
        <v>46</v>
      </c>
      <c r="B50" s="348" t="s">
        <v>1983</v>
      </c>
      <c r="C50" s="322">
        <v>2011</v>
      </c>
      <c r="D50" s="323" t="s">
        <v>13</v>
      </c>
      <c r="E50" s="324">
        <v>48750</v>
      </c>
      <c r="F50" s="331">
        <v>2</v>
      </c>
      <c r="G50" s="326">
        <v>97500</v>
      </c>
      <c r="H50" s="332">
        <v>2</v>
      </c>
      <c r="I50" s="326">
        <v>97500</v>
      </c>
    </row>
    <row r="51" spans="1:9">
      <c r="A51" s="444">
        <v>47</v>
      </c>
      <c r="B51" s="348" t="s">
        <v>1984</v>
      </c>
      <c r="C51" s="322">
        <v>2014</v>
      </c>
      <c r="D51" s="323" t="s">
        <v>13</v>
      </c>
      <c r="E51" s="358">
        <v>20000</v>
      </c>
      <c r="F51" s="331">
        <v>1</v>
      </c>
      <c r="G51" s="326">
        <v>20000</v>
      </c>
      <c r="H51" s="332">
        <v>1</v>
      </c>
      <c r="I51" s="326">
        <v>20000</v>
      </c>
    </row>
    <row r="52" spans="1:9">
      <c r="A52" s="445">
        <v>48</v>
      </c>
      <c r="B52" s="359" t="s">
        <v>1985</v>
      </c>
      <c r="C52" s="340">
        <v>2012</v>
      </c>
      <c r="D52" s="341" t="s">
        <v>13</v>
      </c>
      <c r="E52" s="360">
        <v>2700</v>
      </c>
      <c r="F52" s="346">
        <v>1</v>
      </c>
      <c r="G52" s="344">
        <v>2700</v>
      </c>
      <c r="H52" s="347">
        <v>1</v>
      </c>
      <c r="I52" s="344">
        <v>2700</v>
      </c>
    </row>
    <row r="53" spans="1:9">
      <c r="A53" s="444">
        <v>49</v>
      </c>
      <c r="B53" s="348" t="s">
        <v>119</v>
      </c>
      <c r="C53" s="322">
        <v>2015</v>
      </c>
      <c r="D53" s="341" t="s">
        <v>13</v>
      </c>
      <c r="E53" s="358">
        <v>5000</v>
      </c>
      <c r="F53" s="331">
        <v>2</v>
      </c>
      <c r="G53" s="326">
        <v>10000</v>
      </c>
      <c r="H53" s="332">
        <v>2</v>
      </c>
      <c r="I53" s="326">
        <v>10000</v>
      </c>
    </row>
    <row r="54" spans="1:9">
      <c r="A54" s="445">
        <v>50</v>
      </c>
      <c r="B54" s="359" t="s">
        <v>66</v>
      </c>
      <c r="C54" s="340">
        <v>2012</v>
      </c>
      <c r="D54" s="341" t="s">
        <v>13</v>
      </c>
      <c r="E54" s="360">
        <v>93600</v>
      </c>
      <c r="F54" s="361">
        <v>1</v>
      </c>
      <c r="G54" s="344">
        <v>93600</v>
      </c>
      <c r="H54" s="362">
        <v>1</v>
      </c>
      <c r="I54" s="344">
        <v>93600</v>
      </c>
    </row>
    <row r="55" spans="1:9" ht="22.5">
      <c r="A55" s="447">
        <v>51</v>
      </c>
      <c r="B55" s="348" t="s">
        <v>1986</v>
      </c>
      <c r="C55" s="322">
        <v>2017</v>
      </c>
      <c r="D55" s="323" t="s">
        <v>13</v>
      </c>
      <c r="E55" s="358">
        <v>30000</v>
      </c>
      <c r="F55" s="336">
        <v>1</v>
      </c>
      <c r="G55" s="363">
        <v>30000</v>
      </c>
      <c r="H55" s="337">
        <v>1</v>
      </c>
      <c r="I55" s="363">
        <v>30000</v>
      </c>
    </row>
    <row r="56" spans="1:9">
      <c r="A56" s="444">
        <v>52</v>
      </c>
      <c r="B56" s="348" t="s">
        <v>1987</v>
      </c>
      <c r="C56" s="322">
        <v>2017</v>
      </c>
      <c r="D56" s="323" t="s">
        <v>13</v>
      </c>
      <c r="E56" s="358">
        <v>560</v>
      </c>
      <c r="F56" s="331">
        <v>1</v>
      </c>
      <c r="G56" s="363">
        <v>560</v>
      </c>
      <c r="H56" s="332">
        <v>1</v>
      </c>
      <c r="I56" s="363">
        <v>560</v>
      </c>
    </row>
    <row r="57" spans="1:9">
      <c r="A57" s="444">
        <v>53</v>
      </c>
      <c r="B57" s="348" t="s">
        <v>1988</v>
      </c>
      <c r="C57" s="322">
        <v>2017</v>
      </c>
      <c r="D57" s="323" t="s">
        <v>13</v>
      </c>
      <c r="E57" s="358">
        <v>1920</v>
      </c>
      <c r="F57" s="331">
        <v>13</v>
      </c>
      <c r="G57" s="326">
        <v>24960</v>
      </c>
      <c r="H57" s="332">
        <v>13</v>
      </c>
      <c r="I57" s="326">
        <v>24960</v>
      </c>
    </row>
    <row r="58" spans="1:9">
      <c r="A58" s="444">
        <v>54</v>
      </c>
      <c r="B58" s="348" t="s">
        <v>1989</v>
      </c>
      <c r="C58" s="322">
        <v>2017</v>
      </c>
      <c r="D58" s="323" t="s">
        <v>13</v>
      </c>
      <c r="E58" s="358">
        <v>2765</v>
      </c>
      <c r="F58" s="331">
        <v>4</v>
      </c>
      <c r="G58" s="326">
        <v>11060</v>
      </c>
      <c r="H58" s="332">
        <v>4</v>
      </c>
      <c r="I58" s="326">
        <v>11060</v>
      </c>
    </row>
    <row r="59" spans="1:9">
      <c r="A59" s="444">
        <v>55</v>
      </c>
      <c r="B59" s="348" t="s">
        <v>1990</v>
      </c>
      <c r="C59" s="322">
        <v>2017</v>
      </c>
      <c r="D59" s="323" t="s">
        <v>13</v>
      </c>
      <c r="E59" s="358">
        <v>0</v>
      </c>
      <c r="F59" s="331">
        <v>1</v>
      </c>
      <c r="G59" s="326">
        <v>0</v>
      </c>
      <c r="H59" s="332">
        <v>1</v>
      </c>
      <c r="I59" s="326">
        <v>0</v>
      </c>
    </row>
    <row r="60" spans="1:9">
      <c r="A60" s="444">
        <v>56</v>
      </c>
      <c r="B60" s="348" t="s">
        <v>1991</v>
      </c>
      <c r="C60" s="322">
        <v>2014</v>
      </c>
      <c r="D60" s="323" t="s">
        <v>13</v>
      </c>
      <c r="E60" s="358">
        <v>512</v>
      </c>
      <c r="F60" s="331">
        <v>1</v>
      </c>
      <c r="G60" s="326">
        <v>512</v>
      </c>
      <c r="H60" s="332">
        <v>1</v>
      </c>
      <c r="I60" s="326">
        <v>512</v>
      </c>
    </row>
    <row r="61" spans="1:9">
      <c r="A61" s="444">
        <v>57</v>
      </c>
      <c r="B61" s="349" t="s">
        <v>1992</v>
      </c>
      <c r="C61" s="322">
        <v>2017</v>
      </c>
      <c r="D61" s="323" t="s">
        <v>13</v>
      </c>
      <c r="E61" s="358">
        <v>19750</v>
      </c>
      <c r="F61" s="334">
        <v>1</v>
      </c>
      <c r="G61" s="363">
        <v>19750</v>
      </c>
      <c r="H61" s="335">
        <v>1</v>
      </c>
      <c r="I61" s="363">
        <v>19750</v>
      </c>
    </row>
    <row r="62" spans="1:9">
      <c r="A62" s="444">
        <v>58</v>
      </c>
      <c r="B62" s="350" t="s">
        <v>127</v>
      </c>
      <c r="C62" s="322">
        <v>2017</v>
      </c>
      <c r="D62" s="323" t="s">
        <v>13</v>
      </c>
      <c r="E62" s="358">
        <v>13440</v>
      </c>
      <c r="F62" s="336">
        <v>1</v>
      </c>
      <c r="G62" s="363">
        <v>13440</v>
      </c>
      <c r="H62" s="337">
        <v>1</v>
      </c>
      <c r="I62" s="363">
        <v>13440</v>
      </c>
    </row>
    <row r="63" spans="1:9" ht="22.5">
      <c r="A63" s="447">
        <v>59</v>
      </c>
      <c r="B63" s="349" t="s">
        <v>1993</v>
      </c>
      <c r="C63" s="322">
        <v>2017</v>
      </c>
      <c r="D63" s="323" t="s">
        <v>13</v>
      </c>
      <c r="E63" s="358">
        <v>22910</v>
      </c>
      <c r="F63" s="334">
        <v>1</v>
      </c>
      <c r="G63" s="363">
        <v>22910</v>
      </c>
      <c r="H63" s="335">
        <v>1</v>
      </c>
      <c r="I63" s="363">
        <v>22910</v>
      </c>
    </row>
    <row r="64" spans="1:9">
      <c r="A64" s="444">
        <v>60</v>
      </c>
      <c r="B64" s="350" t="s">
        <v>119</v>
      </c>
      <c r="C64" s="322">
        <v>2017</v>
      </c>
      <c r="D64" s="323" t="s">
        <v>1994</v>
      </c>
      <c r="E64" s="358">
        <v>5000</v>
      </c>
      <c r="F64" s="336">
        <v>12.5</v>
      </c>
      <c r="G64" s="326">
        <v>62500</v>
      </c>
      <c r="H64" s="337">
        <v>12.5</v>
      </c>
      <c r="I64" s="326">
        <v>62500</v>
      </c>
    </row>
    <row r="65" spans="1:9">
      <c r="A65" s="444">
        <v>61</v>
      </c>
      <c r="B65" s="348" t="s">
        <v>1995</v>
      </c>
      <c r="C65" s="322">
        <v>2017</v>
      </c>
      <c r="D65" s="323" t="s">
        <v>13</v>
      </c>
      <c r="E65" s="358">
        <v>4337</v>
      </c>
      <c r="F65" s="331">
        <v>10</v>
      </c>
      <c r="G65" s="326">
        <v>43371</v>
      </c>
      <c r="H65" s="332">
        <v>10</v>
      </c>
      <c r="I65" s="326">
        <v>43371</v>
      </c>
    </row>
    <row r="66" spans="1:9">
      <c r="A66" s="444">
        <v>62</v>
      </c>
      <c r="B66" s="349" t="s">
        <v>1996</v>
      </c>
      <c r="C66" s="322">
        <v>2017</v>
      </c>
      <c r="D66" s="323" t="s">
        <v>13</v>
      </c>
      <c r="E66" s="358">
        <v>10240</v>
      </c>
      <c r="F66" s="334">
        <v>1</v>
      </c>
      <c r="G66" s="326">
        <v>10240</v>
      </c>
      <c r="H66" s="335">
        <v>1</v>
      </c>
      <c r="I66" s="326">
        <v>10240</v>
      </c>
    </row>
    <row r="67" spans="1:9">
      <c r="A67" s="444">
        <v>63</v>
      </c>
      <c r="B67" s="350" t="s">
        <v>1997</v>
      </c>
      <c r="C67" s="322">
        <v>1987</v>
      </c>
      <c r="D67" s="323" t="s">
        <v>13</v>
      </c>
      <c r="E67" s="358">
        <v>20000</v>
      </c>
      <c r="F67" s="336">
        <v>35</v>
      </c>
      <c r="G67" s="326">
        <v>700000</v>
      </c>
      <c r="H67" s="337">
        <v>35</v>
      </c>
      <c r="I67" s="326">
        <v>700000</v>
      </c>
    </row>
    <row r="68" spans="1:9">
      <c r="A68" s="444">
        <v>64</v>
      </c>
      <c r="B68" s="348" t="s">
        <v>348</v>
      </c>
      <c r="C68" s="322">
        <v>1987</v>
      </c>
      <c r="D68" s="323" t="s">
        <v>13</v>
      </c>
      <c r="E68" s="358">
        <v>8000</v>
      </c>
      <c r="F68" s="331">
        <v>1</v>
      </c>
      <c r="G68" s="326">
        <v>8000</v>
      </c>
      <c r="H68" s="332">
        <v>1</v>
      </c>
      <c r="I68" s="326">
        <v>8000</v>
      </c>
    </row>
    <row r="69" spans="1:9">
      <c r="A69" s="444">
        <v>65</v>
      </c>
      <c r="B69" s="348" t="s">
        <v>1998</v>
      </c>
      <c r="C69" s="322">
        <v>1987</v>
      </c>
      <c r="D69" s="323" t="s">
        <v>13</v>
      </c>
      <c r="E69" s="358">
        <v>15000</v>
      </c>
      <c r="F69" s="331">
        <v>1</v>
      </c>
      <c r="G69" s="326">
        <v>15000</v>
      </c>
      <c r="H69" s="332">
        <v>1</v>
      </c>
      <c r="I69" s="326">
        <v>15000</v>
      </c>
    </row>
    <row r="70" spans="1:9">
      <c r="A70" s="444">
        <v>66</v>
      </c>
      <c r="B70" s="349" t="s">
        <v>1999</v>
      </c>
      <c r="C70" s="322">
        <v>1987</v>
      </c>
      <c r="D70" s="323" t="s">
        <v>13</v>
      </c>
      <c r="E70" s="358">
        <v>5000</v>
      </c>
      <c r="F70" s="334">
        <v>2</v>
      </c>
      <c r="G70" s="326">
        <v>10000</v>
      </c>
      <c r="H70" s="335">
        <v>2</v>
      </c>
      <c r="I70" s="326">
        <v>10000</v>
      </c>
    </row>
    <row r="71" spans="1:9">
      <c r="A71" s="444">
        <v>67</v>
      </c>
      <c r="B71" s="350" t="s">
        <v>348</v>
      </c>
      <c r="C71" s="322">
        <v>1987</v>
      </c>
      <c r="D71" s="323" t="s">
        <v>13</v>
      </c>
      <c r="E71" s="358">
        <v>8000</v>
      </c>
      <c r="F71" s="336">
        <v>1</v>
      </c>
      <c r="G71" s="326">
        <v>8000</v>
      </c>
      <c r="H71" s="337">
        <v>1</v>
      </c>
      <c r="I71" s="326">
        <v>8000</v>
      </c>
    </row>
    <row r="72" spans="1:9">
      <c r="A72" s="444">
        <v>68</v>
      </c>
      <c r="B72" s="348" t="s">
        <v>1123</v>
      </c>
      <c r="C72" s="322">
        <v>1987</v>
      </c>
      <c r="D72" s="323" t="s">
        <v>13</v>
      </c>
      <c r="E72" s="358">
        <v>5000</v>
      </c>
      <c r="F72" s="331">
        <v>1</v>
      </c>
      <c r="G72" s="326">
        <v>5000</v>
      </c>
      <c r="H72" s="332">
        <v>1</v>
      </c>
      <c r="I72" s="326">
        <v>5000</v>
      </c>
    </row>
    <row r="73" spans="1:9">
      <c r="A73" s="444">
        <v>69</v>
      </c>
      <c r="B73" s="348" t="s">
        <v>2000</v>
      </c>
      <c r="C73" s="322">
        <v>1987</v>
      </c>
      <c r="D73" s="323" t="s">
        <v>13</v>
      </c>
      <c r="E73" s="358">
        <v>10000</v>
      </c>
      <c r="F73" s="331">
        <v>1</v>
      </c>
      <c r="G73" s="326">
        <v>10000</v>
      </c>
      <c r="H73" s="332">
        <v>1</v>
      </c>
      <c r="I73" s="326">
        <v>10000</v>
      </c>
    </row>
    <row r="74" spans="1:9">
      <c r="A74" s="444">
        <v>70</v>
      </c>
      <c r="B74" s="348" t="s">
        <v>1146</v>
      </c>
      <c r="C74" s="322">
        <v>1987</v>
      </c>
      <c r="D74" s="323" t="s">
        <v>13</v>
      </c>
      <c r="E74" s="358">
        <v>5000</v>
      </c>
      <c r="F74" s="331">
        <v>4</v>
      </c>
      <c r="G74" s="326">
        <v>20000</v>
      </c>
      <c r="H74" s="332">
        <v>4</v>
      </c>
      <c r="I74" s="326">
        <v>20000</v>
      </c>
    </row>
    <row r="75" spans="1:9">
      <c r="A75" s="444">
        <v>71</v>
      </c>
      <c r="B75" s="348" t="s">
        <v>295</v>
      </c>
      <c r="C75" s="322">
        <v>1987</v>
      </c>
      <c r="D75" s="323" t="s">
        <v>13</v>
      </c>
      <c r="E75" s="358">
        <v>8000</v>
      </c>
      <c r="F75" s="331">
        <v>1</v>
      </c>
      <c r="G75" s="326">
        <v>8000</v>
      </c>
      <c r="H75" s="332">
        <v>1</v>
      </c>
      <c r="I75" s="326">
        <v>8000</v>
      </c>
    </row>
    <row r="76" spans="1:9">
      <c r="A76" s="444">
        <v>72</v>
      </c>
      <c r="B76" s="348" t="s">
        <v>295</v>
      </c>
      <c r="C76" s="322">
        <v>1987</v>
      </c>
      <c r="D76" s="323" t="s">
        <v>13</v>
      </c>
      <c r="E76" s="358">
        <v>8000</v>
      </c>
      <c r="F76" s="331">
        <v>2</v>
      </c>
      <c r="G76" s="326">
        <v>16000</v>
      </c>
      <c r="H76" s="332">
        <v>2</v>
      </c>
      <c r="I76" s="326">
        <v>16000</v>
      </c>
    </row>
    <row r="77" spans="1:9">
      <c r="A77" s="444">
        <v>73</v>
      </c>
      <c r="B77" s="348" t="s">
        <v>2001</v>
      </c>
      <c r="C77" s="322">
        <v>1987</v>
      </c>
      <c r="D77" s="323" t="s">
        <v>13</v>
      </c>
      <c r="E77" s="358">
        <v>80000</v>
      </c>
      <c r="F77" s="331">
        <v>1</v>
      </c>
      <c r="G77" s="326">
        <v>80000</v>
      </c>
      <c r="H77" s="332">
        <v>1</v>
      </c>
      <c r="I77" s="326">
        <v>80000</v>
      </c>
    </row>
    <row r="78" spans="1:9">
      <c r="A78" s="444">
        <v>74</v>
      </c>
      <c r="B78" s="348" t="s">
        <v>2002</v>
      </c>
      <c r="C78" s="322">
        <v>1987</v>
      </c>
      <c r="D78" s="323" t="s">
        <v>13</v>
      </c>
      <c r="E78" s="358">
        <v>5000</v>
      </c>
      <c r="F78" s="331">
        <v>2</v>
      </c>
      <c r="G78" s="326">
        <v>10000</v>
      </c>
      <c r="H78" s="332">
        <v>2</v>
      </c>
      <c r="I78" s="326">
        <v>10000</v>
      </c>
    </row>
    <row r="79" spans="1:9">
      <c r="A79" s="444">
        <v>75</v>
      </c>
      <c r="B79" s="348" t="s">
        <v>2003</v>
      </c>
      <c r="C79" s="322">
        <v>1987</v>
      </c>
      <c r="D79" s="323" t="s">
        <v>13</v>
      </c>
      <c r="E79" s="358">
        <v>1000</v>
      </c>
      <c r="F79" s="331">
        <v>1</v>
      </c>
      <c r="G79" s="326">
        <v>1000</v>
      </c>
      <c r="H79" s="332">
        <v>1</v>
      </c>
      <c r="I79" s="326">
        <v>1000</v>
      </c>
    </row>
    <row r="80" spans="1:9">
      <c r="A80" s="444">
        <v>76</v>
      </c>
      <c r="B80" s="348" t="s">
        <v>2003</v>
      </c>
      <c r="C80" s="322">
        <v>1987</v>
      </c>
      <c r="D80" s="323" t="s">
        <v>13</v>
      </c>
      <c r="E80" s="358">
        <v>1000</v>
      </c>
      <c r="F80" s="331">
        <v>1</v>
      </c>
      <c r="G80" s="326">
        <v>1000</v>
      </c>
      <c r="H80" s="332">
        <v>1</v>
      </c>
      <c r="I80" s="326">
        <v>1000</v>
      </c>
    </row>
    <row r="81" spans="1:9">
      <c r="A81" s="444">
        <v>77</v>
      </c>
      <c r="B81" s="348" t="s">
        <v>2003</v>
      </c>
      <c r="C81" s="322">
        <v>1987</v>
      </c>
      <c r="D81" s="323" t="s">
        <v>13</v>
      </c>
      <c r="E81" s="358">
        <v>1000</v>
      </c>
      <c r="F81" s="331">
        <v>1</v>
      </c>
      <c r="G81" s="326">
        <v>1000</v>
      </c>
      <c r="H81" s="332">
        <v>1</v>
      </c>
      <c r="I81" s="326">
        <v>1000</v>
      </c>
    </row>
    <row r="82" spans="1:9">
      <c r="A82" s="445">
        <v>78</v>
      </c>
      <c r="B82" s="359" t="s">
        <v>2004</v>
      </c>
      <c r="C82" s="340">
        <v>1987</v>
      </c>
      <c r="D82" s="341" t="s">
        <v>13</v>
      </c>
      <c r="E82" s="360">
        <v>28</v>
      </c>
      <c r="F82" s="364">
        <v>17558</v>
      </c>
      <c r="G82" s="344">
        <v>495782</v>
      </c>
      <c r="H82" s="365">
        <v>17558</v>
      </c>
      <c r="I82" s="344">
        <v>495782</v>
      </c>
    </row>
    <row r="83" spans="1:9">
      <c r="A83" s="445">
        <v>79</v>
      </c>
      <c r="B83" s="366" t="s">
        <v>2005</v>
      </c>
      <c r="C83" s="340">
        <v>2015</v>
      </c>
      <c r="D83" s="341" t="s">
        <v>1973</v>
      </c>
      <c r="E83" s="360">
        <v>56940</v>
      </c>
      <c r="F83" s="367">
        <v>1</v>
      </c>
      <c r="G83" s="344">
        <v>56940</v>
      </c>
      <c r="H83" s="368">
        <v>1</v>
      </c>
      <c r="I83" s="344">
        <v>56940</v>
      </c>
    </row>
    <row r="84" spans="1:9" s="731" customFormat="1">
      <c r="A84" s="723">
        <v>80</v>
      </c>
      <c r="B84" s="724" t="s">
        <v>2006</v>
      </c>
      <c r="C84" s="725">
        <v>2017</v>
      </c>
      <c r="D84" s="726" t="s">
        <v>13</v>
      </c>
      <c r="E84" s="727">
        <v>553</v>
      </c>
      <c r="F84" s="728">
        <v>5</v>
      </c>
      <c r="G84" s="729">
        <v>2765</v>
      </c>
      <c r="H84" s="730">
        <v>5</v>
      </c>
      <c r="I84" s="729">
        <v>2765</v>
      </c>
    </row>
    <row r="85" spans="1:9">
      <c r="A85" s="448">
        <v>81</v>
      </c>
      <c r="B85" s="369" t="s">
        <v>2007</v>
      </c>
      <c r="C85" s="352">
        <v>2017</v>
      </c>
      <c r="D85" s="353" t="s">
        <v>13</v>
      </c>
      <c r="E85" s="370">
        <v>7040</v>
      </c>
      <c r="F85" s="371">
        <v>1</v>
      </c>
      <c r="G85" s="372">
        <v>7040</v>
      </c>
      <c r="H85" s="373">
        <v>1</v>
      </c>
      <c r="I85" s="372">
        <v>7040</v>
      </c>
    </row>
    <row r="86" spans="1:9">
      <c r="A86" s="444">
        <v>82</v>
      </c>
      <c r="B86" s="374" t="s">
        <v>2008</v>
      </c>
      <c r="C86" s="375">
        <v>2017</v>
      </c>
      <c r="D86" s="323" t="s">
        <v>13</v>
      </c>
      <c r="E86" s="358">
        <v>9600</v>
      </c>
      <c r="F86" s="376">
        <v>1</v>
      </c>
      <c r="G86" s="326">
        <v>9600</v>
      </c>
      <c r="H86" s="377">
        <v>1</v>
      </c>
      <c r="I86" s="326">
        <v>9600</v>
      </c>
    </row>
    <row r="87" spans="1:9">
      <c r="A87" s="444">
        <v>83</v>
      </c>
      <c r="B87" s="378" t="s">
        <v>2009</v>
      </c>
      <c r="C87" s="322" t="s">
        <v>2010</v>
      </c>
      <c r="D87" s="323" t="s">
        <v>1973</v>
      </c>
      <c r="E87" s="358">
        <v>5000</v>
      </c>
      <c r="F87" s="379">
        <v>10</v>
      </c>
      <c r="G87" s="326">
        <v>50000</v>
      </c>
      <c r="H87" s="380">
        <v>10</v>
      </c>
      <c r="I87" s="326">
        <v>50000</v>
      </c>
    </row>
    <row r="88" spans="1:9">
      <c r="A88" s="444">
        <v>84</v>
      </c>
      <c r="B88" s="348" t="s">
        <v>2011</v>
      </c>
      <c r="C88" s="322" t="s">
        <v>2010</v>
      </c>
      <c r="D88" s="323" t="s">
        <v>1973</v>
      </c>
      <c r="E88" s="358">
        <v>5000</v>
      </c>
      <c r="F88" s="331">
        <v>22</v>
      </c>
      <c r="G88" s="326">
        <v>110000</v>
      </c>
      <c r="H88" s="332">
        <v>22</v>
      </c>
      <c r="I88" s="326">
        <v>110000</v>
      </c>
    </row>
    <row r="89" spans="1:9">
      <c r="A89" s="444">
        <v>85</v>
      </c>
      <c r="B89" s="348" t="s">
        <v>2012</v>
      </c>
      <c r="C89" s="322">
        <v>2000</v>
      </c>
      <c r="D89" s="323" t="s">
        <v>1973</v>
      </c>
      <c r="E89" s="358">
        <v>7500</v>
      </c>
      <c r="F89" s="331">
        <v>14</v>
      </c>
      <c r="G89" s="326">
        <v>105000</v>
      </c>
      <c r="H89" s="332">
        <v>14</v>
      </c>
      <c r="I89" s="326">
        <v>105000</v>
      </c>
    </row>
    <row r="90" spans="1:9">
      <c r="A90" s="444">
        <v>86</v>
      </c>
      <c r="B90" s="348" t="s">
        <v>2013</v>
      </c>
      <c r="C90" s="322">
        <v>2014</v>
      </c>
      <c r="D90" s="323" t="s">
        <v>1973</v>
      </c>
      <c r="E90" s="358">
        <v>4550</v>
      </c>
      <c r="F90" s="331">
        <v>33</v>
      </c>
      <c r="G90" s="326">
        <v>150150</v>
      </c>
      <c r="H90" s="332">
        <v>33</v>
      </c>
      <c r="I90" s="326">
        <v>150150</v>
      </c>
    </row>
    <row r="91" spans="1:9">
      <c r="A91" s="444">
        <v>87</v>
      </c>
      <c r="B91" s="348" t="s">
        <v>2014</v>
      </c>
      <c r="C91" s="322">
        <v>2014</v>
      </c>
      <c r="D91" s="323" t="s">
        <v>1973</v>
      </c>
      <c r="E91" s="358">
        <v>6500</v>
      </c>
      <c r="F91" s="331">
        <v>24</v>
      </c>
      <c r="G91" s="326">
        <v>156000</v>
      </c>
      <c r="H91" s="332">
        <v>24</v>
      </c>
      <c r="I91" s="326">
        <v>156000</v>
      </c>
    </row>
    <row r="92" spans="1:9">
      <c r="A92" s="444">
        <v>88</v>
      </c>
      <c r="B92" s="348" t="s">
        <v>2015</v>
      </c>
      <c r="C92" s="322">
        <v>2014</v>
      </c>
      <c r="D92" s="323" t="s">
        <v>13</v>
      </c>
      <c r="E92" s="358">
        <v>1625</v>
      </c>
      <c r="F92" s="331">
        <v>33</v>
      </c>
      <c r="G92" s="326">
        <v>53625</v>
      </c>
      <c r="H92" s="332">
        <v>33</v>
      </c>
      <c r="I92" s="326">
        <v>53625</v>
      </c>
    </row>
    <row r="93" spans="1:9">
      <c r="A93" s="444">
        <v>89</v>
      </c>
      <c r="B93" s="348" t="s">
        <v>2016</v>
      </c>
      <c r="C93" s="322">
        <v>2014</v>
      </c>
      <c r="D93" s="323" t="s">
        <v>1973</v>
      </c>
      <c r="E93" s="358">
        <v>16250</v>
      </c>
      <c r="F93" s="331">
        <v>25</v>
      </c>
      <c r="G93" s="326">
        <v>406250</v>
      </c>
      <c r="H93" s="332">
        <v>25</v>
      </c>
      <c r="I93" s="326">
        <v>406250</v>
      </c>
    </row>
    <row r="94" spans="1:9">
      <c r="A94" s="444">
        <v>90</v>
      </c>
      <c r="B94" s="348" t="s">
        <v>2017</v>
      </c>
      <c r="C94" s="322">
        <v>2014</v>
      </c>
      <c r="D94" s="323" t="s">
        <v>1973</v>
      </c>
      <c r="E94" s="358">
        <v>4550</v>
      </c>
      <c r="F94" s="331">
        <v>36</v>
      </c>
      <c r="G94" s="326">
        <v>163800</v>
      </c>
      <c r="H94" s="332">
        <v>36</v>
      </c>
      <c r="I94" s="326">
        <v>163800</v>
      </c>
    </row>
    <row r="95" spans="1:9">
      <c r="A95" s="444">
        <v>91</v>
      </c>
      <c r="B95" s="348" t="s">
        <v>2018</v>
      </c>
      <c r="C95" s="322">
        <v>2014</v>
      </c>
      <c r="D95" s="323" t="s">
        <v>1973</v>
      </c>
      <c r="E95" s="358">
        <v>4550</v>
      </c>
      <c r="F95" s="331">
        <v>36</v>
      </c>
      <c r="G95" s="326">
        <v>163800</v>
      </c>
      <c r="H95" s="332">
        <v>36</v>
      </c>
      <c r="I95" s="326">
        <v>163800</v>
      </c>
    </row>
    <row r="96" spans="1:9">
      <c r="A96" s="444">
        <v>92</v>
      </c>
      <c r="B96" s="348" t="s">
        <v>2019</v>
      </c>
      <c r="C96" s="322">
        <v>2014</v>
      </c>
      <c r="D96" s="323" t="s">
        <v>1973</v>
      </c>
      <c r="E96" s="358">
        <v>6500</v>
      </c>
      <c r="F96" s="331">
        <v>36</v>
      </c>
      <c r="G96" s="326">
        <v>234000</v>
      </c>
      <c r="H96" s="332">
        <v>36</v>
      </c>
      <c r="I96" s="326">
        <v>234000</v>
      </c>
    </row>
    <row r="97" spans="1:9">
      <c r="A97" s="444">
        <v>93</v>
      </c>
      <c r="B97" s="348" t="s">
        <v>2020</v>
      </c>
      <c r="C97" s="322">
        <v>2014</v>
      </c>
      <c r="D97" s="323" t="s">
        <v>13</v>
      </c>
      <c r="E97" s="358">
        <v>1300</v>
      </c>
      <c r="F97" s="331">
        <v>25</v>
      </c>
      <c r="G97" s="326">
        <v>32500</v>
      </c>
      <c r="H97" s="332">
        <v>25</v>
      </c>
      <c r="I97" s="326">
        <v>32500</v>
      </c>
    </row>
    <row r="98" spans="1:9">
      <c r="A98" s="444">
        <v>94</v>
      </c>
      <c r="B98" s="348" t="s">
        <v>2021</v>
      </c>
      <c r="C98" s="322">
        <v>2014</v>
      </c>
      <c r="D98" s="323" t="s">
        <v>1973</v>
      </c>
      <c r="E98" s="358">
        <v>3500</v>
      </c>
      <c r="F98" s="331">
        <v>18</v>
      </c>
      <c r="G98" s="326">
        <v>63000</v>
      </c>
      <c r="H98" s="332">
        <v>18</v>
      </c>
      <c r="I98" s="326">
        <v>63000</v>
      </c>
    </row>
    <row r="99" spans="1:9">
      <c r="A99" s="444">
        <v>95</v>
      </c>
      <c r="B99" s="348" t="s">
        <v>2022</v>
      </c>
      <c r="C99" s="322">
        <v>2014</v>
      </c>
      <c r="D99" s="323" t="s">
        <v>1973</v>
      </c>
      <c r="E99" s="358">
        <v>19500</v>
      </c>
      <c r="F99" s="331">
        <v>8</v>
      </c>
      <c r="G99" s="326">
        <v>156000</v>
      </c>
      <c r="H99" s="332">
        <v>8</v>
      </c>
      <c r="I99" s="326">
        <v>156000</v>
      </c>
    </row>
    <row r="100" spans="1:9">
      <c r="A100" s="444">
        <v>96</v>
      </c>
      <c r="B100" s="349" t="s">
        <v>2023</v>
      </c>
      <c r="C100" s="322">
        <v>2014</v>
      </c>
      <c r="D100" s="323" t="s">
        <v>1973</v>
      </c>
      <c r="E100" s="358">
        <v>4550</v>
      </c>
      <c r="F100" s="334">
        <v>3</v>
      </c>
      <c r="G100" s="326">
        <v>13650</v>
      </c>
      <c r="H100" s="335">
        <v>3</v>
      </c>
      <c r="I100" s="326">
        <v>13650</v>
      </c>
    </row>
    <row r="101" spans="1:9">
      <c r="A101" s="448">
        <v>97</v>
      </c>
      <c r="B101" s="350" t="s">
        <v>2024</v>
      </c>
      <c r="C101" s="352">
        <v>2015</v>
      </c>
      <c r="D101" s="353" t="s">
        <v>1973</v>
      </c>
      <c r="E101" s="370">
        <v>5200</v>
      </c>
      <c r="F101" s="381">
        <v>26</v>
      </c>
      <c r="G101" s="372">
        <v>135200</v>
      </c>
      <c r="H101" s="382">
        <v>26</v>
      </c>
      <c r="I101" s="372">
        <v>135200</v>
      </c>
    </row>
    <row r="102" spans="1:9">
      <c r="A102" s="448">
        <v>98</v>
      </c>
      <c r="B102" s="348" t="s">
        <v>2025</v>
      </c>
      <c r="C102" s="352">
        <v>2015</v>
      </c>
      <c r="D102" s="353" t="s">
        <v>1973</v>
      </c>
      <c r="E102" s="370">
        <v>4550</v>
      </c>
      <c r="F102" s="371">
        <v>12</v>
      </c>
      <c r="G102" s="372">
        <v>54600</v>
      </c>
      <c r="H102" s="373">
        <v>12</v>
      </c>
      <c r="I102" s="372">
        <v>54600</v>
      </c>
    </row>
    <row r="103" spans="1:9">
      <c r="A103" s="449">
        <v>99</v>
      </c>
      <c r="B103" s="349" t="s">
        <v>2026</v>
      </c>
      <c r="C103" s="325">
        <v>2015</v>
      </c>
      <c r="D103" s="323" t="s">
        <v>1973</v>
      </c>
      <c r="E103" s="383">
        <v>32500</v>
      </c>
      <c r="F103" s="384">
        <v>6</v>
      </c>
      <c r="G103" s="385">
        <v>195000</v>
      </c>
      <c r="H103" s="386">
        <v>6</v>
      </c>
      <c r="I103" s="385">
        <v>195000</v>
      </c>
    </row>
    <row r="104" spans="1:9">
      <c r="A104" s="450">
        <v>100</v>
      </c>
      <c r="B104" s="387" t="s">
        <v>2027</v>
      </c>
      <c r="C104" s="329">
        <v>2015</v>
      </c>
      <c r="D104" s="323" t="s">
        <v>1973</v>
      </c>
      <c r="E104" s="358">
        <v>6500</v>
      </c>
      <c r="F104" s="384">
        <v>1</v>
      </c>
      <c r="G104" s="363">
        <v>6500</v>
      </c>
      <c r="H104" s="386">
        <v>1</v>
      </c>
      <c r="I104" s="363">
        <v>6500</v>
      </c>
    </row>
    <row r="105" spans="1:9">
      <c r="A105" s="451">
        <v>101</v>
      </c>
      <c r="B105" s="387" t="s">
        <v>2028</v>
      </c>
      <c r="C105" s="388">
        <v>2015</v>
      </c>
      <c r="D105" s="353" t="s">
        <v>1973</v>
      </c>
      <c r="E105" s="370">
        <v>4550</v>
      </c>
      <c r="F105" s="371">
        <v>22</v>
      </c>
      <c r="G105" s="389">
        <v>100100</v>
      </c>
      <c r="H105" s="373">
        <v>22</v>
      </c>
      <c r="I105" s="389">
        <v>100100</v>
      </c>
    </row>
    <row r="106" spans="1:9">
      <c r="A106" s="451">
        <v>102</v>
      </c>
      <c r="B106" s="387" t="s">
        <v>2029</v>
      </c>
      <c r="C106" s="390">
        <v>2015</v>
      </c>
      <c r="D106" s="323" t="s">
        <v>1973</v>
      </c>
      <c r="E106" s="358">
        <v>1920</v>
      </c>
      <c r="F106" s="376">
        <v>15</v>
      </c>
      <c r="G106" s="363">
        <v>28800</v>
      </c>
      <c r="H106" s="377">
        <v>15</v>
      </c>
      <c r="I106" s="363">
        <v>28800</v>
      </c>
    </row>
    <row r="107" spans="1:9">
      <c r="A107" s="450">
        <v>103</v>
      </c>
      <c r="B107" s="387" t="s">
        <v>2030</v>
      </c>
      <c r="C107" s="325">
        <v>2015</v>
      </c>
      <c r="D107" s="323" t="s">
        <v>1973</v>
      </c>
      <c r="E107" s="358">
        <v>2560</v>
      </c>
      <c r="F107" s="379">
        <v>2</v>
      </c>
      <c r="G107" s="363">
        <v>5120</v>
      </c>
      <c r="H107" s="380">
        <v>2</v>
      </c>
      <c r="I107" s="363">
        <v>5120</v>
      </c>
    </row>
    <row r="108" spans="1:9">
      <c r="A108" s="450">
        <v>104</v>
      </c>
      <c r="B108" s="387" t="s">
        <v>2031</v>
      </c>
      <c r="C108" s="329">
        <v>2016</v>
      </c>
      <c r="D108" s="323" t="s">
        <v>1973</v>
      </c>
      <c r="E108" s="358">
        <v>1280</v>
      </c>
      <c r="F108" s="331">
        <v>2</v>
      </c>
      <c r="G108" s="363">
        <v>2560</v>
      </c>
      <c r="H108" s="332">
        <v>2</v>
      </c>
      <c r="I108" s="363">
        <v>2560</v>
      </c>
    </row>
    <row r="109" spans="1:9">
      <c r="A109" s="450">
        <v>105</v>
      </c>
      <c r="B109" s="387" t="s">
        <v>2032</v>
      </c>
      <c r="C109" s="329">
        <v>2016</v>
      </c>
      <c r="D109" s="323" t="s">
        <v>1973</v>
      </c>
      <c r="E109" s="358">
        <v>1280</v>
      </c>
      <c r="F109" s="331">
        <v>1</v>
      </c>
      <c r="G109" s="363">
        <v>1280</v>
      </c>
      <c r="H109" s="332">
        <v>1</v>
      </c>
      <c r="I109" s="363">
        <v>1280</v>
      </c>
    </row>
    <row r="110" spans="1:9">
      <c r="A110" s="450">
        <v>106</v>
      </c>
      <c r="B110" s="387" t="s">
        <v>2033</v>
      </c>
      <c r="C110" s="329">
        <v>2016</v>
      </c>
      <c r="D110" s="323" t="s">
        <v>1973</v>
      </c>
      <c r="E110" s="358">
        <v>1280</v>
      </c>
      <c r="F110" s="331">
        <v>1</v>
      </c>
      <c r="G110" s="363">
        <v>1280</v>
      </c>
      <c r="H110" s="332">
        <v>1</v>
      </c>
      <c r="I110" s="363">
        <v>1280</v>
      </c>
    </row>
    <row r="111" spans="1:9">
      <c r="A111" s="450">
        <v>107</v>
      </c>
      <c r="B111" s="387" t="s">
        <v>2034</v>
      </c>
      <c r="C111" s="329">
        <v>2016</v>
      </c>
      <c r="D111" s="323" t="s">
        <v>1973</v>
      </c>
      <c r="E111" s="358">
        <v>1280</v>
      </c>
      <c r="F111" s="331">
        <v>1</v>
      </c>
      <c r="G111" s="363">
        <v>1280</v>
      </c>
      <c r="H111" s="332">
        <v>1</v>
      </c>
      <c r="I111" s="363">
        <v>1280</v>
      </c>
    </row>
    <row r="112" spans="1:9">
      <c r="A112" s="450">
        <v>108</v>
      </c>
      <c r="B112" s="387" t="s">
        <v>2035</v>
      </c>
      <c r="C112" s="329">
        <v>2016</v>
      </c>
      <c r="D112" s="323" t="s">
        <v>1973</v>
      </c>
      <c r="E112" s="358">
        <v>790</v>
      </c>
      <c r="F112" s="331">
        <v>2</v>
      </c>
      <c r="G112" s="363">
        <v>1580</v>
      </c>
      <c r="H112" s="332">
        <v>2</v>
      </c>
      <c r="I112" s="363">
        <v>1580</v>
      </c>
    </row>
    <row r="113" spans="1:9">
      <c r="A113" s="450">
        <v>109</v>
      </c>
      <c r="B113" s="387" t="s">
        <v>2036</v>
      </c>
      <c r="C113" s="329">
        <v>2016</v>
      </c>
      <c r="D113" s="323" t="s">
        <v>1973</v>
      </c>
      <c r="E113" s="358">
        <v>1185</v>
      </c>
      <c r="F113" s="331">
        <v>13</v>
      </c>
      <c r="G113" s="363">
        <v>15405</v>
      </c>
      <c r="H113" s="332">
        <v>13</v>
      </c>
      <c r="I113" s="363">
        <v>15405</v>
      </c>
    </row>
    <row r="114" spans="1:9">
      <c r="A114" s="450">
        <v>110</v>
      </c>
      <c r="B114" s="387" t="s">
        <v>2037</v>
      </c>
      <c r="C114" s="329">
        <v>2016</v>
      </c>
      <c r="D114" s="323" t="s">
        <v>1973</v>
      </c>
      <c r="E114" s="358">
        <v>1580</v>
      </c>
      <c r="F114" s="331">
        <v>8</v>
      </c>
      <c r="G114" s="363">
        <v>12640</v>
      </c>
      <c r="H114" s="332">
        <v>8</v>
      </c>
      <c r="I114" s="363">
        <v>12640</v>
      </c>
    </row>
    <row r="115" spans="1:9">
      <c r="A115" s="450">
        <v>111</v>
      </c>
      <c r="B115" s="387" t="s">
        <v>2038</v>
      </c>
      <c r="C115" s="391">
        <v>2017</v>
      </c>
      <c r="D115" s="323" t="s">
        <v>1973</v>
      </c>
      <c r="E115" s="358">
        <v>3950</v>
      </c>
      <c r="F115" s="376">
        <v>24</v>
      </c>
      <c r="G115" s="363">
        <v>94800</v>
      </c>
      <c r="H115" s="377">
        <v>24</v>
      </c>
      <c r="I115" s="363">
        <v>94800</v>
      </c>
    </row>
    <row r="116" spans="1:9">
      <c r="A116" s="450">
        <v>112</v>
      </c>
      <c r="B116" s="387" t="s">
        <v>2039</v>
      </c>
      <c r="C116" s="392">
        <v>2017</v>
      </c>
      <c r="D116" s="323" t="s">
        <v>13</v>
      </c>
      <c r="E116" s="358">
        <v>130000</v>
      </c>
      <c r="F116" s="393">
        <v>1</v>
      </c>
      <c r="G116" s="363">
        <v>130000</v>
      </c>
      <c r="H116" s="394">
        <v>1</v>
      </c>
      <c r="I116" s="363">
        <v>130000</v>
      </c>
    </row>
    <row r="117" spans="1:9">
      <c r="A117" s="450">
        <v>113</v>
      </c>
      <c r="B117" s="387" t="s">
        <v>2040</v>
      </c>
      <c r="C117" s="392">
        <v>2018</v>
      </c>
      <c r="D117" s="323" t="s">
        <v>13</v>
      </c>
      <c r="E117" s="358"/>
      <c r="F117" s="393">
        <v>95</v>
      </c>
      <c r="G117" s="363">
        <v>298146</v>
      </c>
      <c r="H117" s="394">
        <v>95</v>
      </c>
      <c r="I117" s="363">
        <v>298146</v>
      </c>
    </row>
    <row r="118" spans="1:9">
      <c r="A118" s="450">
        <v>114</v>
      </c>
      <c r="B118" s="387" t="s">
        <v>2040</v>
      </c>
      <c r="C118" s="392">
        <v>2019</v>
      </c>
      <c r="D118" s="323" t="s">
        <v>13</v>
      </c>
      <c r="E118" s="358"/>
      <c r="F118" s="393">
        <v>154</v>
      </c>
      <c r="G118" s="363">
        <v>67100</v>
      </c>
      <c r="H118" s="394">
        <v>154</v>
      </c>
      <c r="I118" s="363">
        <v>67100</v>
      </c>
    </row>
    <row r="119" spans="1:9">
      <c r="A119" s="450">
        <v>115</v>
      </c>
      <c r="B119" s="387" t="s">
        <v>2040</v>
      </c>
      <c r="C119" s="392">
        <v>2020</v>
      </c>
      <c r="D119" s="323" t="s">
        <v>13</v>
      </c>
      <c r="E119" s="358"/>
      <c r="F119" s="393">
        <v>13</v>
      </c>
      <c r="G119" s="363">
        <v>24500</v>
      </c>
      <c r="H119" s="394">
        <v>13</v>
      </c>
      <c r="I119" s="363">
        <v>24500</v>
      </c>
    </row>
    <row r="120" spans="1:9" ht="22.5">
      <c r="A120" s="450">
        <v>116</v>
      </c>
      <c r="B120" s="387" t="s">
        <v>2041</v>
      </c>
      <c r="C120" s="392">
        <v>2019</v>
      </c>
      <c r="D120" s="323" t="s">
        <v>13</v>
      </c>
      <c r="E120" s="358">
        <v>169000</v>
      </c>
      <c r="F120" s="393">
        <v>1</v>
      </c>
      <c r="G120" s="363">
        <v>169000</v>
      </c>
      <c r="H120" s="394">
        <v>1</v>
      </c>
      <c r="I120" s="363">
        <v>169000</v>
      </c>
    </row>
    <row r="121" spans="1:9">
      <c r="A121" s="450">
        <v>117</v>
      </c>
      <c r="B121" s="387" t="s">
        <v>2042</v>
      </c>
      <c r="C121" s="392">
        <v>2019</v>
      </c>
      <c r="D121" s="323" t="s">
        <v>13</v>
      </c>
      <c r="E121" s="358">
        <v>40000</v>
      </c>
      <c r="F121" s="393">
        <v>4</v>
      </c>
      <c r="G121" s="363">
        <v>160000</v>
      </c>
      <c r="H121" s="394">
        <v>4</v>
      </c>
      <c r="I121" s="363">
        <v>160000</v>
      </c>
    </row>
    <row r="122" spans="1:9">
      <c r="A122" s="450">
        <v>118</v>
      </c>
      <c r="B122" s="387" t="s">
        <v>2043</v>
      </c>
      <c r="C122" s="392">
        <v>2019</v>
      </c>
      <c r="D122" s="323" t="s">
        <v>13</v>
      </c>
      <c r="E122" s="358">
        <v>16250</v>
      </c>
      <c r="F122" s="393">
        <v>2</v>
      </c>
      <c r="G122" s="363">
        <v>32500</v>
      </c>
      <c r="H122" s="394">
        <v>2</v>
      </c>
      <c r="I122" s="363">
        <v>32500</v>
      </c>
    </row>
    <row r="123" spans="1:9">
      <c r="A123" s="450">
        <v>119</v>
      </c>
      <c r="B123" s="387" t="s">
        <v>90</v>
      </c>
      <c r="C123" s="392">
        <v>2019</v>
      </c>
      <c r="D123" s="323" t="s">
        <v>13</v>
      </c>
      <c r="E123" s="358">
        <v>7000</v>
      </c>
      <c r="F123" s="393">
        <v>36</v>
      </c>
      <c r="G123" s="363">
        <v>252000</v>
      </c>
      <c r="H123" s="394">
        <v>36</v>
      </c>
      <c r="I123" s="363">
        <v>252000</v>
      </c>
    </row>
    <row r="124" spans="1:9">
      <c r="A124" s="450">
        <v>120</v>
      </c>
      <c r="B124" s="387" t="s">
        <v>413</v>
      </c>
      <c r="C124" s="392">
        <v>2022</v>
      </c>
      <c r="D124" s="323" t="s">
        <v>13</v>
      </c>
      <c r="E124" s="358">
        <v>50000</v>
      </c>
      <c r="F124" s="393">
        <v>1</v>
      </c>
      <c r="G124" s="363">
        <v>50000</v>
      </c>
      <c r="H124" s="394">
        <v>1</v>
      </c>
      <c r="I124" s="363">
        <v>50000</v>
      </c>
    </row>
    <row r="125" spans="1:9">
      <c r="A125" s="450">
        <v>121</v>
      </c>
      <c r="B125" s="387" t="s">
        <v>2044</v>
      </c>
      <c r="C125" s="392">
        <v>2022</v>
      </c>
      <c r="D125" s="323" t="s">
        <v>13</v>
      </c>
      <c r="E125" s="358">
        <v>30000</v>
      </c>
      <c r="F125" s="393">
        <v>1</v>
      </c>
      <c r="G125" s="363">
        <v>30000</v>
      </c>
      <c r="H125" s="394">
        <v>1</v>
      </c>
      <c r="I125" s="363">
        <v>30000</v>
      </c>
    </row>
    <row r="126" spans="1:9">
      <c r="A126" s="450">
        <v>122</v>
      </c>
      <c r="B126" s="387" t="s">
        <v>2045</v>
      </c>
      <c r="C126" s="392">
        <v>2022</v>
      </c>
      <c r="D126" s="323" t="s">
        <v>13</v>
      </c>
      <c r="E126" s="358">
        <v>15000</v>
      </c>
      <c r="F126" s="393">
        <v>2</v>
      </c>
      <c r="G126" s="363">
        <v>30000</v>
      </c>
      <c r="H126" s="394">
        <v>2</v>
      </c>
      <c r="I126" s="363">
        <v>30000</v>
      </c>
    </row>
    <row r="127" spans="1:9">
      <c r="A127" s="450">
        <v>123</v>
      </c>
      <c r="B127" s="387" t="s">
        <v>2046</v>
      </c>
      <c r="C127" s="392">
        <v>2022</v>
      </c>
      <c r="D127" s="323" t="s">
        <v>13</v>
      </c>
      <c r="E127" s="358">
        <v>25000</v>
      </c>
      <c r="F127" s="393">
        <v>1</v>
      </c>
      <c r="G127" s="363">
        <v>25000</v>
      </c>
      <c r="H127" s="394">
        <v>1</v>
      </c>
      <c r="I127" s="363">
        <v>25000</v>
      </c>
    </row>
    <row r="128" spans="1:9">
      <c r="A128" s="450">
        <v>124</v>
      </c>
      <c r="B128" s="387" t="s">
        <v>2047</v>
      </c>
      <c r="C128" s="392">
        <v>2022</v>
      </c>
      <c r="D128" s="323" t="s">
        <v>13</v>
      </c>
      <c r="E128" s="358">
        <v>10000</v>
      </c>
      <c r="F128" s="393">
        <v>1</v>
      </c>
      <c r="G128" s="363">
        <v>10000</v>
      </c>
      <c r="H128" s="394">
        <v>1</v>
      </c>
      <c r="I128" s="363">
        <v>10000</v>
      </c>
    </row>
    <row r="129" spans="1:9">
      <c r="A129" s="450">
        <v>125</v>
      </c>
      <c r="B129" s="387" t="s">
        <v>2048</v>
      </c>
      <c r="C129" s="392">
        <v>2022</v>
      </c>
      <c r="D129" s="323" t="s">
        <v>13</v>
      </c>
      <c r="E129" s="358">
        <v>10000</v>
      </c>
      <c r="F129" s="393">
        <v>1</v>
      </c>
      <c r="G129" s="363">
        <v>10000</v>
      </c>
      <c r="H129" s="394">
        <v>1</v>
      </c>
      <c r="I129" s="363">
        <v>10000</v>
      </c>
    </row>
    <row r="130" spans="1:9">
      <c r="A130" s="450">
        <v>126</v>
      </c>
      <c r="B130" s="387" t="s">
        <v>1990</v>
      </c>
      <c r="C130" s="392">
        <v>2022</v>
      </c>
      <c r="D130" s="323" t="s">
        <v>13</v>
      </c>
      <c r="E130" s="358">
        <v>25000</v>
      </c>
      <c r="F130" s="393">
        <v>1</v>
      </c>
      <c r="G130" s="363">
        <v>25000</v>
      </c>
      <c r="H130" s="394">
        <v>1</v>
      </c>
      <c r="I130" s="363">
        <v>25000</v>
      </c>
    </row>
    <row r="131" spans="1:9">
      <c r="A131" s="450">
        <v>127</v>
      </c>
      <c r="B131" s="387" t="s">
        <v>2049</v>
      </c>
      <c r="C131" s="392">
        <v>2022</v>
      </c>
      <c r="D131" s="323" t="s">
        <v>13</v>
      </c>
      <c r="E131" s="358">
        <v>20000</v>
      </c>
      <c r="F131" s="393">
        <v>1</v>
      </c>
      <c r="G131" s="363">
        <v>20000</v>
      </c>
      <c r="H131" s="394">
        <v>1</v>
      </c>
      <c r="I131" s="363">
        <v>20000</v>
      </c>
    </row>
    <row r="132" spans="1:9">
      <c r="A132" s="450">
        <v>128</v>
      </c>
      <c r="B132" s="395" t="s">
        <v>2050</v>
      </c>
      <c r="C132" s="392">
        <v>2022</v>
      </c>
      <c r="D132" s="323" t="s">
        <v>13</v>
      </c>
      <c r="E132" s="358">
        <v>10000</v>
      </c>
      <c r="F132" s="393">
        <v>10</v>
      </c>
      <c r="G132" s="363">
        <v>100000</v>
      </c>
      <c r="H132" s="394">
        <v>10</v>
      </c>
      <c r="I132" s="363">
        <v>100000</v>
      </c>
    </row>
    <row r="133" spans="1:9">
      <c r="A133" s="450">
        <v>129</v>
      </c>
      <c r="B133" s="387" t="s">
        <v>2051</v>
      </c>
      <c r="C133" s="392">
        <v>2022</v>
      </c>
      <c r="D133" s="323" t="s">
        <v>13</v>
      </c>
      <c r="E133" s="358"/>
      <c r="F133" s="393">
        <v>81</v>
      </c>
      <c r="G133" s="363">
        <v>299990</v>
      </c>
      <c r="H133" s="394">
        <v>81</v>
      </c>
      <c r="I133" s="363">
        <v>299990</v>
      </c>
    </row>
    <row r="134" spans="1:9">
      <c r="A134" s="450">
        <v>130</v>
      </c>
      <c r="B134" s="387" t="s">
        <v>2052</v>
      </c>
      <c r="C134" s="392">
        <v>2022</v>
      </c>
      <c r="D134" s="323" t="s">
        <v>13</v>
      </c>
      <c r="E134" s="358">
        <v>30353</v>
      </c>
      <c r="F134" s="393">
        <v>1</v>
      </c>
      <c r="G134" s="363">
        <v>30353</v>
      </c>
      <c r="H134" s="394">
        <v>1</v>
      </c>
      <c r="I134" s="363">
        <v>30353</v>
      </c>
    </row>
    <row r="135" spans="1:9">
      <c r="A135" s="450">
        <v>131</v>
      </c>
      <c r="B135" s="387" t="s">
        <v>412</v>
      </c>
      <c r="C135" s="392">
        <v>2022</v>
      </c>
      <c r="D135" s="323" t="s">
        <v>13</v>
      </c>
      <c r="E135" s="358">
        <v>46800</v>
      </c>
      <c r="F135" s="393">
        <v>2</v>
      </c>
      <c r="G135" s="363">
        <v>93600</v>
      </c>
      <c r="H135" s="394">
        <v>2</v>
      </c>
      <c r="I135" s="363">
        <v>93600</v>
      </c>
    </row>
    <row r="136" spans="1:9">
      <c r="A136" s="450">
        <v>132</v>
      </c>
      <c r="B136" s="387" t="s">
        <v>2053</v>
      </c>
      <c r="C136" s="392">
        <v>2022</v>
      </c>
      <c r="D136" s="323" t="s">
        <v>13</v>
      </c>
      <c r="E136" s="358">
        <v>261000</v>
      </c>
      <c r="F136" s="393">
        <v>1</v>
      </c>
      <c r="G136" s="363">
        <v>261000</v>
      </c>
      <c r="H136" s="394">
        <v>1</v>
      </c>
      <c r="I136" s="363">
        <v>261000</v>
      </c>
    </row>
    <row r="137" spans="1:9">
      <c r="A137" s="450">
        <v>133</v>
      </c>
      <c r="B137" s="387" t="s">
        <v>2054</v>
      </c>
      <c r="C137" s="392">
        <v>2022</v>
      </c>
      <c r="D137" s="323" t="s">
        <v>13</v>
      </c>
      <c r="E137" s="358">
        <v>112740</v>
      </c>
      <c r="F137" s="393">
        <v>1</v>
      </c>
      <c r="G137" s="363">
        <v>112740</v>
      </c>
      <c r="H137" s="394">
        <v>1</v>
      </c>
      <c r="I137" s="363">
        <v>112740</v>
      </c>
    </row>
    <row r="138" spans="1:9">
      <c r="A138" s="1193" t="s">
        <v>318</v>
      </c>
      <c r="B138" s="1194"/>
      <c r="C138" s="1194"/>
      <c r="D138" s="1194"/>
      <c r="E138" s="1195"/>
      <c r="F138" s="396">
        <f>+SUM(F5:F137)</f>
        <v>19035.5</v>
      </c>
      <c r="G138" s="363">
        <f>+SUM(G5:G137)</f>
        <v>13751862</v>
      </c>
      <c r="H138" s="397">
        <f>+SUM(H5:H137)</f>
        <v>19035.5</v>
      </c>
      <c r="I138" s="363">
        <f>+SUM(I5:I137)</f>
        <v>13751862</v>
      </c>
    </row>
    <row r="139" spans="1:9">
      <c r="A139" s="1006"/>
      <c r="B139" s="1006"/>
      <c r="C139" s="1006"/>
      <c r="D139" s="1006"/>
      <c r="E139" s="1006"/>
      <c r="F139" s="1007"/>
      <c r="G139" s="1008"/>
      <c r="H139" s="1009"/>
      <c r="I139" s="1008"/>
    </row>
    <row r="140" spans="1:9">
      <c r="A140" s="732" t="s">
        <v>3533</v>
      </c>
      <c r="B140" s="732"/>
      <c r="C140" s="732"/>
      <c r="D140" s="732"/>
      <c r="E140" s="732"/>
      <c r="F140" s="732"/>
      <c r="G140" s="732"/>
      <c r="H140" s="732"/>
      <c r="I140" s="732"/>
    </row>
    <row r="141" spans="1:9">
      <c r="A141" s="1198" t="s">
        <v>3534</v>
      </c>
      <c r="B141" s="1201" t="s">
        <v>3535</v>
      </c>
      <c r="C141" s="1204" t="s">
        <v>3536</v>
      </c>
      <c r="D141" s="1205"/>
      <c r="E141" s="1206"/>
      <c r="F141" s="1207" t="s">
        <v>3537</v>
      </c>
      <c r="G141" s="1208"/>
      <c r="H141" s="1208"/>
      <c r="I141" s="1209"/>
    </row>
    <row r="142" spans="1:9">
      <c r="A142" s="1199"/>
      <c r="B142" s="1202"/>
      <c r="C142" s="1201" t="s">
        <v>1047</v>
      </c>
      <c r="D142" s="1207" t="s">
        <v>3538</v>
      </c>
      <c r="E142" s="1209"/>
      <c r="F142" s="1201" t="s">
        <v>1047</v>
      </c>
      <c r="G142" s="1204" t="s">
        <v>3538</v>
      </c>
      <c r="H142" s="1205"/>
      <c r="I142" s="1206"/>
    </row>
    <row r="143" spans="1:9" ht="87.75">
      <c r="A143" s="1200"/>
      <c r="B143" s="1203"/>
      <c r="C143" s="1203"/>
      <c r="D143" s="733" t="s">
        <v>3539</v>
      </c>
      <c r="E143" s="733" t="s">
        <v>3540</v>
      </c>
      <c r="F143" s="1203"/>
      <c r="G143" s="734" t="s">
        <v>3539</v>
      </c>
      <c r="H143" s="734" t="s">
        <v>3540</v>
      </c>
      <c r="I143" s="734" t="s">
        <v>3541</v>
      </c>
    </row>
    <row r="144" spans="1:9" ht="38.25">
      <c r="A144" s="735" t="s">
        <v>3599</v>
      </c>
      <c r="B144" s="736" t="s">
        <v>3543</v>
      </c>
      <c r="C144" s="737">
        <v>126208</v>
      </c>
      <c r="D144" s="737">
        <v>126208</v>
      </c>
      <c r="E144" s="733"/>
      <c r="F144" s="738"/>
      <c r="G144" s="734"/>
      <c r="H144" s="734"/>
      <c r="I144" s="734"/>
    </row>
    <row r="145" spans="1:9">
      <c r="A145" s="746" t="s">
        <v>1047</v>
      </c>
      <c r="B145" s="746"/>
      <c r="C145" s="747">
        <v>126208</v>
      </c>
      <c r="D145" s="747">
        <v>126208</v>
      </c>
      <c r="E145" s="748"/>
      <c r="F145" s="749"/>
      <c r="G145" s="749"/>
      <c r="H145" s="749"/>
      <c r="I145" s="749"/>
    </row>
    <row r="146" spans="1:9">
      <c r="A146" s="750"/>
      <c r="B146" s="750"/>
      <c r="C146" s="753"/>
      <c r="D146" s="753"/>
      <c r="E146" s="750"/>
      <c r="F146" s="750"/>
      <c r="G146" s="750"/>
      <c r="H146" s="750"/>
      <c r="I146" s="750"/>
    </row>
    <row r="147" spans="1:9">
      <c r="A147" s="732" t="s">
        <v>3544</v>
      </c>
      <c r="B147" s="732"/>
      <c r="C147" s="732"/>
      <c r="D147" s="732"/>
      <c r="E147" s="732"/>
      <c r="F147" s="732"/>
      <c r="G147" s="732"/>
      <c r="H147" s="732"/>
      <c r="I147" s="732"/>
    </row>
    <row r="148" spans="1:9">
      <c r="A148" s="1201" t="s">
        <v>3545</v>
      </c>
      <c r="B148" s="1201" t="s">
        <v>3535</v>
      </c>
      <c r="C148" s="1204" t="s">
        <v>3536</v>
      </c>
      <c r="D148" s="1205"/>
      <c r="E148" s="1206"/>
      <c r="F148" s="1207" t="s">
        <v>3537</v>
      </c>
      <c r="G148" s="1208"/>
      <c r="H148" s="1208"/>
      <c r="I148" s="1209"/>
    </row>
    <row r="149" spans="1:9">
      <c r="A149" s="1202"/>
      <c r="B149" s="1202"/>
      <c r="C149" s="1201" t="s">
        <v>1047</v>
      </c>
      <c r="D149" s="1207" t="s">
        <v>3538</v>
      </c>
      <c r="E149" s="1209"/>
      <c r="F149" s="1201" t="s">
        <v>1047</v>
      </c>
      <c r="G149" s="1204" t="s">
        <v>3546</v>
      </c>
      <c r="H149" s="1205"/>
      <c r="I149" s="1206"/>
    </row>
    <row r="150" spans="1:9" ht="75.75" customHeight="1">
      <c r="A150" s="1203"/>
      <c r="B150" s="1203"/>
      <c r="C150" s="1203"/>
      <c r="D150" s="754" t="s">
        <v>3547</v>
      </c>
      <c r="E150" s="754" t="s">
        <v>3548</v>
      </c>
      <c r="F150" s="1203"/>
      <c r="G150" s="734" t="s">
        <v>3547</v>
      </c>
      <c r="H150" s="734" t="s">
        <v>3549</v>
      </c>
      <c r="I150" s="734" t="s">
        <v>3541</v>
      </c>
    </row>
    <row r="151" spans="1:9" ht="21">
      <c r="A151" s="755" t="s">
        <v>3600</v>
      </c>
      <c r="B151" s="756" t="s">
        <v>3601</v>
      </c>
      <c r="C151" s="757">
        <v>47364</v>
      </c>
      <c r="D151" s="757">
        <v>47364</v>
      </c>
      <c r="E151" s="758"/>
      <c r="F151" s="759"/>
      <c r="G151" s="760"/>
      <c r="H151" s="760"/>
      <c r="I151" s="760"/>
    </row>
    <row r="152" spans="1:9" ht="31.5">
      <c r="A152" s="755" t="s">
        <v>3602</v>
      </c>
      <c r="B152" s="756" t="s">
        <v>3553</v>
      </c>
      <c r="C152" s="761">
        <v>144993</v>
      </c>
      <c r="D152" s="761">
        <v>144993</v>
      </c>
      <c r="E152" s="758"/>
      <c r="F152" s="759"/>
      <c r="G152" s="760"/>
      <c r="H152" s="760"/>
      <c r="I152" s="760"/>
    </row>
    <row r="153" spans="1:9" ht="21">
      <c r="A153" s="755" t="s">
        <v>3603</v>
      </c>
      <c r="B153" s="756" t="s">
        <v>3597</v>
      </c>
      <c r="C153" s="757">
        <v>12000</v>
      </c>
      <c r="D153" s="757">
        <v>12000</v>
      </c>
      <c r="E153" s="758"/>
      <c r="F153" s="759"/>
      <c r="G153" s="760"/>
      <c r="H153" s="760"/>
      <c r="I153" s="760"/>
    </row>
    <row r="154" spans="1:9">
      <c r="A154" s="764" t="s">
        <v>1047</v>
      </c>
      <c r="B154" s="764"/>
      <c r="C154" s="765">
        <f>SUM(C151:C153)</f>
        <v>204357</v>
      </c>
      <c r="D154" s="765">
        <f>SUM(D151:D153)</f>
        <v>204357</v>
      </c>
      <c r="E154" s="764"/>
      <c r="F154" s="764"/>
      <c r="G154" s="764"/>
      <c r="H154" s="764"/>
      <c r="I154" s="764"/>
    </row>
    <row r="155" spans="1:9">
      <c r="A155" s="750"/>
      <c r="B155" s="750"/>
      <c r="C155" s="751"/>
      <c r="D155" s="751"/>
      <c r="E155" s="750"/>
      <c r="F155" s="750"/>
      <c r="G155" s="750"/>
      <c r="H155" s="750"/>
      <c r="I155" s="750"/>
    </row>
    <row r="156" spans="1:9">
      <c r="A156" s="750"/>
      <c r="B156" s="750"/>
      <c r="C156" s="751"/>
      <c r="D156" s="751"/>
      <c r="E156" s="750"/>
      <c r="F156" s="750"/>
      <c r="G156" s="750"/>
      <c r="H156" s="750"/>
      <c r="I156" s="750"/>
    </row>
    <row r="157" spans="1:9">
      <c r="A157" s="694" t="s">
        <v>3569</v>
      </c>
      <c r="B157" s="694"/>
      <c r="C157" s="694"/>
      <c r="D157" s="694"/>
      <c r="E157" s="694"/>
      <c r="F157" s="694"/>
      <c r="G157" s="694"/>
      <c r="H157" s="694"/>
      <c r="I157" s="694"/>
    </row>
    <row r="158" spans="1:9">
      <c r="A158" s="694" t="s">
        <v>3570</v>
      </c>
      <c r="B158" s="694"/>
      <c r="C158" s="694"/>
      <c r="D158" s="694"/>
      <c r="E158" s="694"/>
      <c r="F158" s="694"/>
      <c r="G158" s="694"/>
      <c r="H158" s="694"/>
      <c r="I158" s="694"/>
    </row>
    <row r="159" spans="1:9">
      <c r="A159" s="694" t="s">
        <v>3571</v>
      </c>
      <c r="B159" s="694"/>
      <c r="C159" s="694"/>
      <c r="D159" s="694"/>
      <c r="E159" s="694"/>
      <c r="F159" s="694"/>
      <c r="G159" s="694"/>
      <c r="H159" s="694"/>
      <c r="I159" s="694"/>
    </row>
    <row r="160" spans="1:9">
      <c r="A160" s="694" t="s">
        <v>3572</v>
      </c>
      <c r="B160" s="694"/>
      <c r="C160" s="694"/>
      <c r="D160" s="694"/>
      <c r="E160" s="694"/>
      <c r="F160" s="694"/>
      <c r="G160" s="694"/>
      <c r="H160" s="694"/>
      <c r="I160" s="694"/>
    </row>
    <row r="161" spans="1:9">
      <c r="A161" s="694" t="s">
        <v>3604</v>
      </c>
      <c r="B161" s="694"/>
      <c r="C161" s="694"/>
      <c r="D161" s="694"/>
      <c r="E161" s="694"/>
      <c r="F161" s="694"/>
      <c r="G161" s="694"/>
      <c r="H161" s="694"/>
      <c r="I161" s="694"/>
    </row>
    <row r="162" spans="1:9">
      <c r="A162" s="296"/>
      <c r="B162" s="296"/>
      <c r="C162" s="296"/>
      <c r="D162" s="296"/>
      <c r="E162" s="296"/>
      <c r="F162" s="296"/>
      <c r="G162" s="296"/>
      <c r="H162" s="296"/>
      <c r="I162" s="296"/>
    </row>
    <row r="163" spans="1:9">
      <c r="A163" s="695" t="s">
        <v>3574</v>
      </c>
      <c r="B163" s="695"/>
      <c r="C163" s="695"/>
      <c r="D163" s="695"/>
      <c r="E163" s="695"/>
      <c r="F163" s="695"/>
      <c r="G163" s="695"/>
      <c r="H163" s="695"/>
      <c r="I163" s="696"/>
    </row>
    <row r="164" spans="1:9">
      <c r="A164" s="767" t="s">
        <v>3570</v>
      </c>
      <c r="B164" s="767"/>
      <c r="C164" s="767"/>
      <c r="D164" s="767"/>
      <c r="E164" s="767"/>
      <c r="F164" s="767"/>
      <c r="G164" s="767"/>
      <c r="H164" s="767"/>
      <c r="I164" s="768"/>
    </row>
    <row r="165" spans="1:9" ht="15" customHeight="1">
      <c r="A165" s="1122" t="s">
        <v>3605</v>
      </c>
      <c r="B165" s="1122"/>
      <c r="C165" s="1123" t="s">
        <v>3606</v>
      </c>
      <c r="D165" s="1123"/>
      <c r="E165" s="767"/>
      <c r="F165" s="767"/>
      <c r="G165" s="767"/>
      <c r="H165" s="767"/>
      <c r="I165" s="768"/>
    </row>
    <row r="166" spans="1:9">
      <c r="A166" s="1123" t="s">
        <v>3607</v>
      </c>
      <c r="B166" s="1123"/>
      <c r="C166" s="1123"/>
      <c r="D166" s="1123"/>
      <c r="E166" s="1123"/>
      <c r="F166" s="1123"/>
      <c r="G166" s="1123"/>
      <c r="H166" s="1123"/>
      <c r="I166" s="1123"/>
    </row>
  </sheetData>
  <mergeCells count="22">
    <mergeCell ref="A165:B165"/>
    <mergeCell ref="C165:D165"/>
    <mergeCell ref="A166:I166"/>
    <mergeCell ref="A148:A150"/>
    <mergeCell ref="B148:B150"/>
    <mergeCell ref="C148:E148"/>
    <mergeCell ref="F148:I148"/>
    <mergeCell ref="C149:C150"/>
    <mergeCell ref="D149:E149"/>
    <mergeCell ref="F149:F150"/>
    <mergeCell ref="G149:I149"/>
    <mergeCell ref="A138:E138"/>
    <mergeCell ref="B2:H2"/>
    <mergeCell ref="E1:I1"/>
    <mergeCell ref="A141:A143"/>
    <mergeCell ref="B141:B143"/>
    <mergeCell ref="C141:E141"/>
    <mergeCell ref="F141:I141"/>
    <mergeCell ref="C142:C143"/>
    <mergeCell ref="D142:E142"/>
    <mergeCell ref="F142:F143"/>
    <mergeCell ref="G142:I142"/>
  </mergeCells>
  <pageMargins left="0" right="0" top="0" bottom="0" header="0.3" footer="0.3"/>
  <pageSetup paperSize="9" scale="9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1"/>
  <sheetViews>
    <sheetView zoomScale="90" zoomScaleNormal="90" workbookViewId="0">
      <selection activeCell="E1" sqref="E1:I1"/>
    </sheetView>
  </sheetViews>
  <sheetFormatPr defaultColWidth="9.140625" defaultRowHeight="14.25"/>
  <cols>
    <col min="1" max="1" width="11.7109375" style="398" customWidth="1"/>
    <col min="2" max="2" width="30.85546875" style="398" customWidth="1"/>
    <col min="3" max="3" width="12.140625" style="398" customWidth="1"/>
    <col min="4" max="4" width="11.5703125" style="398" customWidth="1"/>
    <col min="5" max="5" width="11.28515625" style="398" customWidth="1"/>
    <col min="6" max="6" width="14.28515625" style="398" customWidth="1"/>
    <col min="7" max="7" width="11.28515625" style="398" customWidth="1"/>
    <col min="8" max="8" width="10.85546875" style="398" customWidth="1"/>
    <col min="9" max="9" width="9.42578125" style="398" customWidth="1"/>
    <col min="10" max="16384" width="9.140625" style="398"/>
  </cols>
  <sheetData>
    <row r="1" spans="1:9" ht="46.5" customHeight="1">
      <c r="A1" s="1013"/>
      <c r="B1" s="1013"/>
      <c r="C1" s="1013"/>
      <c r="D1" s="1013"/>
      <c r="E1" s="1231" t="s">
        <v>4090</v>
      </c>
      <c r="F1" s="1231"/>
      <c r="G1" s="1231"/>
      <c r="H1" s="1231"/>
      <c r="I1" s="1231"/>
    </row>
    <row r="2" spans="1:9" ht="39" customHeight="1">
      <c r="B2" s="1215" t="s">
        <v>2150</v>
      </c>
      <c r="C2" s="1215"/>
      <c r="D2" s="1215"/>
      <c r="E2" s="1215"/>
      <c r="F2" s="1215"/>
      <c r="G2" s="1215"/>
    </row>
    <row r="3" spans="1:9">
      <c r="A3" s="1216" t="s">
        <v>1938</v>
      </c>
      <c r="B3" s="1216" t="s">
        <v>2055</v>
      </c>
      <c r="C3" s="1216" t="s">
        <v>2056</v>
      </c>
      <c r="D3" s="1216" t="s">
        <v>2057</v>
      </c>
      <c r="E3" s="1216" t="s">
        <v>2058</v>
      </c>
      <c r="F3" s="1210" t="s">
        <v>2059</v>
      </c>
      <c r="G3" s="1211"/>
      <c r="H3" s="1210" t="s">
        <v>2060</v>
      </c>
      <c r="I3" s="1211"/>
    </row>
    <row r="4" spans="1:9" ht="28.5">
      <c r="A4" s="1217"/>
      <c r="B4" s="1217"/>
      <c r="C4" s="1217"/>
      <c r="D4" s="1217"/>
      <c r="E4" s="1217"/>
      <c r="F4" s="399" t="s">
        <v>1906</v>
      </c>
      <c r="G4" s="399" t="s">
        <v>2061</v>
      </c>
      <c r="H4" s="400" t="s">
        <v>1906</v>
      </c>
      <c r="I4" s="401" t="s">
        <v>2062</v>
      </c>
    </row>
    <row r="5" spans="1:9">
      <c r="A5" s="400">
        <v>1</v>
      </c>
      <c r="B5" s="402" t="s">
        <v>1415</v>
      </c>
      <c r="C5" s="400">
        <v>2013</v>
      </c>
      <c r="D5" s="400" t="s">
        <v>13</v>
      </c>
      <c r="E5" s="403">
        <v>5000</v>
      </c>
      <c r="F5" s="403">
        <v>70</v>
      </c>
      <c r="G5" s="404">
        <f>E5*F5</f>
        <v>350000</v>
      </c>
      <c r="H5" s="405">
        <f t="shared" ref="H5:H103" si="0">SUM(F5)</f>
        <v>70</v>
      </c>
      <c r="I5" s="405">
        <f>G5</f>
        <v>350000</v>
      </c>
    </row>
    <row r="6" spans="1:9">
      <c r="A6" s="400">
        <v>2</v>
      </c>
      <c r="B6" s="402" t="s">
        <v>1455</v>
      </c>
      <c r="C6" s="400">
        <v>2013</v>
      </c>
      <c r="D6" s="400" t="s">
        <v>13</v>
      </c>
      <c r="E6" s="403">
        <v>2600</v>
      </c>
      <c r="F6" s="403">
        <v>96</v>
      </c>
      <c r="G6" s="404">
        <f t="shared" ref="G6:G69" si="1">E6*F6</f>
        <v>249600</v>
      </c>
      <c r="H6" s="405">
        <f t="shared" si="0"/>
        <v>96</v>
      </c>
      <c r="I6" s="405">
        <f t="shared" ref="I6:I69" si="2">G6</f>
        <v>249600</v>
      </c>
    </row>
    <row r="7" spans="1:9">
      <c r="A7" s="400">
        <v>3</v>
      </c>
      <c r="B7" s="402" t="s">
        <v>722</v>
      </c>
      <c r="C7" s="400">
        <v>2013</v>
      </c>
      <c r="D7" s="400" t="s">
        <v>13</v>
      </c>
      <c r="E7" s="403">
        <v>2275</v>
      </c>
      <c r="F7" s="403">
        <v>95</v>
      </c>
      <c r="G7" s="404">
        <f t="shared" si="1"/>
        <v>216125</v>
      </c>
      <c r="H7" s="405">
        <f t="shared" si="0"/>
        <v>95</v>
      </c>
      <c r="I7" s="405">
        <f t="shared" si="2"/>
        <v>216125</v>
      </c>
    </row>
    <row r="8" spans="1:9">
      <c r="A8" s="400">
        <v>4</v>
      </c>
      <c r="B8" s="402" t="s">
        <v>719</v>
      </c>
      <c r="C8" s="400">
        <v>2013</v>
      </c>
      <c r="D8" s="400" t="s">
        <v>13</v>
      </c>
      <c r="E8" s="403">
        <v>390</v>
      </c>
      <c r="F8" s="403">
        <v>96</v>
      </c>
      <c r="G8" s="404">
        <f t="shared" si="1"/>
        <v>37440</v>
      </c>
      <c r="H8" s="405">
        <f t="shared" si="0"/>
        <v>96</v>
      </c>
      <c r="I8" s="405">
        <f t="shared" si="2"/>
        <v>37440</v>
      </c>
    </row>
    <row r="9" spans="1:9">
      <c r="A9" s="400">
        <v>5</v>
      </c>
      <c r="B9" s="402" t="s">
        <v>2063</v>
      </c>
      <c r="C9" s="400">
        <v>2013</v>
      </c>
      <c r="D9" s="400" t="s">
        <v>13</v>
      </c>
      <c r="E9" s="403">
        <v>2587</v>
      </c>
      <c r="F9" s="403">
        <v>99</v>
      </c>
      <c r="G9" s="404">
        <f t="shared" si="1"/>
        <v>256113</v>
      </c>
      <c r="H9" s="405">
        <f t="shared" si="0"/>
        <v>99</v>
      </c>
      <c r="I9" s="405">
        <f t="shared" si="2"/>
        <v>256113</v>
      </c>
    </row>
    <row r="10" spans="1:9">
      <c r="A10" s="400">
        <v>6</v>
      </c>
      <c r="B10" s="402" t="s">
        <v>1917</v>
      </c>
      <c r="C10" s="400">
        <v>2013</v>
      </c>
      <c r="D10" s="400" t="s">
        <v>13</v>
      </c>
      <c r="E10" s="403">
        <v>3575</v>
      </c>
      <c r="F10" s="403">
        <v>89</v>
      </c>
      <c r="G10" s="404">
        <f t="shared" si="1"/>
        <v>318175</v>
      </c>
      <c r="H10" s="405">
        <f t="shared" si="0"/>
        <v>89</v>
      </c>
      <c r="I10" s="405">
        <f t="shared" si="2"/>
        <v>318175</v>
      </c>
    </row>
    <row r="11" spans="1:9">
      <c r="A11" s="400">
        <v>7</v>
      </c>
      <c r="B11" s="402" t="s">
        <v>741</v>
      </c>
      <c r="C11" s="400">
        <v>2013</v>
      </c>
      <c r="D11" s="400" t="s">
        <v>13</v>
      </c>
      <c r="E11" s="403">
        <v>5814</v>
      </c>
      <c r="F11" s="403">
        <v>6</v>
      </c>
      <c r="G11" s="404">
        <f t="shared" si="1"/>
        <v>34884</v>
      </c>
      <c r="H11" s="405">
        <f t="shared" si="0"/>
        <v>6</v>
      </c>
      <c r="I11" s="405">
        <f t="shared" si="2"/>
        <v>34884</v>
      </c>
    </row>
    <row r="12" spans="1:9">
      <c r="A12" s="400">
        <v>8</v>
      </c>
      <c r="B12" s="402" t="s">
        <v>348</v>
      </c>
      <c r="C12" s="400">
        <v>2013</v>
      </c>
      <c r="D12" s="400" t="s">
        <v>13</v>
      </c>
      <c r="E12" s="403">
        <v>2275</v>
      </c>
      <c r="F12" s="403">
        <v>6</v>
      </c>
      <c r="G12" s="404">
        <f t="shared" si="1"/>
        <v>13650</v>
      </c>
      <c r="H12" s="405">
        <f t="shared" si="0"/>
        <v>6</v>
      </c>
      <c r="I12" s="405">
        <f t="shared" si="2"/>
        <v>13650</v>
      </c>
    </row>
    <row r="13" spans="1:9">
      <c r="A13" s="400">
        <v>9</v>
      </c>
      <c r="B13" s="402" t="s">
        <v>2064</v>
      </c>
      <c r="C13" s="400">
        <v>2013</v>
      </c>
      <c r="D13" s="400" t="s">
        <v>13</v>
      </c>
      <c r="E13" s="403">
        <v>35052</v>
      </c>
      <c r="F13" s="403">
        <v>6</v>
      </c>
      <c r="G13" s="404">
        <f t="shared" si="1"/>
        <v>210312</v>
      </c>
      <c r="H13" s="405">
        <f>SUM(F13)</f>
        <v>6</v>
      </c>
      <c r="I13" s="405">
        <f t="shared" si="2"/>
        <v>210312</v>
      </c>
    </row>
    <row r="14" spans="1:9">
      <c r="A14" s="400">
        <v>10</v>
      </c>
      <c r="B14" s="402" t="s">
        <v>2065</v>
      </c>
      <c r="C14" s="400">
        <v>2013</v>
      </c>
      <c r="D14" s="400" t="s">
        <v>13</v>
      </c>
      <c r="E14" s="403">
        <v>9224</v>
      </c>
      <c r="F14" s="403">
        <v>1</v>
      </c>
      <c r="G14" s="404">
        <f t="shared" si="1"/>
        <v>9224</v>
      </c>
      <c r="H14" s="405">
        <f>SUM(F14)</f>
        <v>1</v>
      </c>
      <c r="I14" s="405">
        <f t="shared" si="2"/>
        <v>9224</v>
      </c>
    </row>
    <row r="15" spans="1:9">
      <c r="A15" s="400">
        <v>11</v>
      </c>
      <c r="B15" s="402" t="s">
        <v>714</v>
      </c>
      <c r="C15" s="400">
        <v>2013</v>
      </c>
      <c r="D15" s="400" t="s">
        <v>13</v>
      </c>
      <c r="E15" s="403">
        <v>26000</v>
      </c>
      <c r="F15" s="403">
        <v>8</v>
      </c>
      <c r="G15" s="404">
        <f t="shared" si="1"/>
        <v>208000</v>
      </c>
      <c r="H15" s="405">
        <f t="shared" si="0"/>
        <v>8</v>
      </c>
      <c r="I15" s="405">
        <f t="shared" si="2"/>
        <v>208000</v>
      </c>
    </row>
    <row r="16" spans="1:9">
      <c r="A16" s="400">
        <v>12</v>
      </c>
      <c r="B16" s="22" t="s">
        <v>2066</v>
      </c>
      <c r="C16" s="400">
        <v>2013</v>
      </c>
      <c r="D16" s="400" t="s">
        <v>13</v>
      </c>
      <c r="E16" s="403">
        <v>26000</v>
      </c>
      <c r="F16" s="403">
        <v>19</v>
      </c>
      <c r="G16" s="404">
        <f t="shared" si="1"/>
        <v>494000</v>
      </c>
      <c r="H16" s="405">
        <f t="shared" si="0"/>
        <v>19</v>
      </c>
      <c r="I16" s="405">
        <f t="shared" si="2"/>
        <v>494000</v>
      </c>
    </row>
    <row r="17" spans="1:9">
      <c r="A17" s="400">
        <v>13</v>
      </c>
      <c r="B17" s="402" t="s">
        <v>702</v>
      </c>
      <c r="C17" s="400">
        <v>2013</v>
      </c>
      <c r="D17" s="400" t="s">
        <v>13</v>
      </c>
      <c r="E17" s="403">
        <v>3250</v>
      </c>
      <c r="F17" s="403">
        <v>97</v>
      </c>
      <c r="G17" s="404">
        <f t="shared" si="1"/>
        <v>315250</v>
      </c>
      <c r="H17" s="405">
        <f t="shared" si="0"/>
        <v>97</v>
      </c>
      <c r="I17" s="405">
        <f t="shared" si="2"/>
        <v>315250</v>
      </c>
    </row>
    <row r="18" spans="1:9">
      <c r="A18" s="400">
        <v>14</v>
      </c>
      <c r="B18" s="402" t="s">
        <v>701</v>
      </c>
      <c r="C18" s="400">
        <v>2013</v>
      </c>
      <c r="D18" s="400" t="s">
        <v>13</v>
      </c>
      <c r="E18" s="403">
        <v>13000</v>
      </c>
      <c r="F18" s="403">
        <v>22</v>
      </c>
      <c r="G18" s="404">
        <f t="shared" si="1"/>
        <v>286000</v>
      </c>
      <c r="H18" s="405">
        <f t="shared" si="0"/>
        <v>22</v>
      </c>
      <c r="I18" s="405">
        <f t="shared" si="2"/>
        <v>286000</v>
      </c>
    </row>
    <row r="19" spans="1:9">
      <c r="A19" s="400">
        <v>15</v>
      </c>
      <c r="B19" s="402" t="s">
        <v>2067</v>
      </c>
      <c r="C19" s="400">
        <v>2013</v>
      </c>
      <c r="D19" s="400" t="s">
        <v>13</v>
      </c>
      <c r="E19" s="403">
        <v>436</v>
      </c>
      <c r="F19" s="403">
        <v>9</v>
      </c>
      <c r="G19" s="404">
        <f t="shared" si="1"/>
        <v>3924</v>
      </c>
      <c r="H19" s="405">
        <f t="shared" si="0"/>
        <v>9</v>
      </c>
      <c r="I19" s="405">
        <f t="shared" si="2"/>
        <v>3924</v>
      </c>
    </row>
    <row r="20" spans="1:9">
      <c r="A20" s="400">
        <v>16</v>
      </c>
      <c r="B20" s="402" t="s">
        <v>742</v>
      </c>
      <c r="C20" s="400">
        <v>2013</v>
      </c>
      <c r="D20" s="400" t="s">
        <v>13</v>
      </c>
      <c r="E20" s="403">
        <v>394</v>
      </c>
      <c r="F20" s="403">
        <v>6</v>
      </c>
      <c r="G20" s="404">
        <f t="shared" si="1"/>
        <v>2364</v>
      </c>
      <c r="H20" s="405">
        <f t="shared" si="0"/>
        <v>6</v>
      </c>
      <c r="I20" s="405">
        <f t="shared" si="2"/>
        <v>2364</v>
      </c>
    </row>
    <row r="21" spans="1:9">
      <c r="A21" s="400">
        <v>17</v>
      </c>
      <c r="B21" s="402" t="s">
        <v>2068</v>
      </c>
      <c r="C21" s="400">
        <v>2013</v>
      </c>
      <c r="D21" s="400" t="s">
        <v>13</v>
      </c>
      <c r="E21" s="403">
        <v>9750</v>
      </c>
      <c r="F21" s="403">
        <v>3</v>
      </c>
      <c r="G21" s="404">
        <f t="shared" si="1"/>
        <v>29250</v>
      </c>
      <c r="H21" s="405">
        <f t="shared" si="0"/>
        <v>3</v>
      </c>
      <c r="I21" s="405">
        <f t="shared" si="2"/>
        <v>29250</v>
      </c>
    </row>
    <row r="22" spans="1:9">
      <c r="A22" s="400">
        <v>18</v>
      </c>
      <c r="B22" s="402" t="s">
        <v>2069</v>
      </c>
      <c r="C22" s="400">
        <v>2013</v>
      </c>
      <c r="D22" s="400" t="s">
        <v>13</v>
      </c>
      <c r="E22" s="403">
        <v>22750</v>
      </c>
      <c r="F22" s="403">
        <v>4</v>
      </c>
      <c r="G22" s="404">
        <f t="shared" si="1"/>
        <v>91000</v>
      </c>
      <c r="H22" s="405">
        <f t="shared" si="0"/>
        <v>4</v>
      </c>
      <c r="I22" s="405">
        <f t="shared" si="2"/>
        <v>91000</v>
      </c>
    </row>
    <row r="23" spans="1:9">
      <c r="A23" s="400">
        <v>19</v>
      </c>
      <c r="B23" s="402" t="s">
        <v>119</v>
      </c>
      <c r="C23" s="400">
        <v>2013</v>
      </c>
      <c r="D23" s="400" t="s">
        <v>13</v>
      </c>
      <c r="E23" s="406">
        <v>5004</v>
      </c>
      <c r="F23" s="403">
        <v>42</v>
      </c>
      <c r="G23" s="404">
        <f t="shared" si="1"/>
        <v>210168</v>
      </c>
      <c r="H23" s="405">
        <f t="shared" si="0"/>
        <v>42</v>
      </c>
      <c r="I23" s="405">
        <f t="shared" si="2"/>
        <v>210168</v>
      </c>
    </row>
    <row r="24" spans="1:9">
      <c r="A24" s="400">
        <v>20</v>
      </c>
      <c r="B24" s="402" t="s">
        <v>2070</v>
      </c>
      <c r="C24" s="400">
        <v>2013</v>
      </c>
      <c r="D24" s="400" t="s">
        <v>13</v>
      </c>
      <c r="E24" s="406">
        <v>20800</v>
      </c>
      <c r="F24" s="403">
        <v>3</v>
      </c>
      <c r="G24" s="404">
        <f t="shared" si="1"/>
        <v>62400</v>
      </c>
      <c r="H24" s="405">
        <f t="shared" si="0"/>
        <v>3</v>
      </c>
      <c r="I24" s="405">
        <f t="shared" si="2"/>
        <v>62400</v>
      </c>
    </row>
    <row r="25" spans="1:9">
      <c r="A25" s="400">
        <v>21</v>
      </c>
      <c r="B25" s="402" t="s">
        <v>2071</v>
      </c>
      <c r="C25" s="400">
        <v>2013</v>
      </c>
      <c r="D25" s="400" t="s">
        <v>13</v>
      </c>
      <c r="E25" s="406">
        <v>390000</v>
      </c>
      <c r="F25" s="403">
        <v>2</v>
      </c>
      <c r="G25" s="404">
        <f t="shared" si="1"/>
        <v>780000</v>
      </c>
      <c r="H25" s="405">
        <f t="shared" si="0"/>
        <v>2</v>
      </c>
      <c r="I25" s="405">
        <f t="shared" si="2"/>
        <v>780000</v>
      </c>
    </row>
    <row r="26" spans="1:9">
      <c r="A26" s="400">
        <v>22</v>
      </c>
      <c r="B26" s="402" t="s">
        <v>122</v>
      </c>
      <c r="C26" s="400">
        <v>2013</v>
      </c>
      <c r="D26" s="400" t="s">
        <v>13</v>
      </c>
      <c r="E26" s="406">
        <v>11700</v>
      </c>
      <c r="F26" s="403">
        <v>3</v>
      </c>
      <c r="G26" s="404">
        <f t="shared" si="1"/>
        <v>35100</v>
      </c>
      <c r="H26" s="405">
        <f t="shared" si="0"/>
        <v>3</v>
      </c>
      <c r="I26" s="405">
        <f t="shared" si="2"/>
        <v>35100</v>
      </c>
    </row>
    <row r="27" spans="1:9">
      <c r="A27" s="400">
        <v>23</v>
      </c>
      <c r="B27" s="402" t="s">
        <v>2072</v>
      </c>
      <c r="C27" s="400">
        <v>2013</v>
      </c>
      <c r="D27" s="400" t="s">
        <v>13</v>
      </c>
      <c r="E27" s="406">
        <v>13000</v>
      </c>
      <c r="F27" s="403">
        <v>13</v>
      </c>
      <c r="G27" s="404">
        <f t="shared" si="1"/>
        <v>169000</v>
      </c>
      <c r="H27" s="405">
        <f t="shared" si="0"/>
        <v>13</v>
      </c>
      <c r="I27" s="405">
        <f t="shared" si="2"/>
        <v>169000</v>
      </c>
    </row>
    <row r="28" spans="1:9">
      <c r="A28" s="400">
        <v>24</v>
      </c>
      <c r="B28" s="402" t="s">
        <v>2073</v>
      </c>
      <c r="C28" s="400">
        <v>2013</v>
      </c>
      <c r="D28" s="400" t="s">
        <v>13</v>
      </c>
      <c r="E28" s="406">
        <v>39000</v>
      </c>
      <c r="F28" s="403">
        <v>1</v>
      </c>
      <c r="G28" s="404">
        <f t="shared" si="1"/>
        <v>39000</v>
      </c>
      <c r="H28" s="405">
        <f t="shared" si="0"/>
        <v>1</v>
      </c>
      <c r="I28" s="405">
        <f t="shared" si="2"/>
        <v>39000</v>
      </c>
    </row>
    <row r="29" spans="1:9">
      <c r="A29" s="400">
        <v>25</v>
      </c>
      <c r="B29" s="22" t="s">
        <v>2074</v>
      </c>
      <c r="C29" s="400">
        <v>2013</v>
      </c>
      <c r="D29" s="400" t="s">
        <v>13</v>
      </c>
      <c r="E29" s="406">
        <v>61750</v>
      </c>
      <c r="F29" s="403">
        <v>1</v>
      </c>
      <c r="G29" s="404">
        <f t="shared" si="1"/>
        <v>61750</v>
      </c>
      <c r="H29" s="405">
        <f t="shared" si="0"/>
        <v>1</v>
      </c>
      <c r="I29" s="405">
        <f t="shared" si="2"/>
        <v>61750</v>
      </c>
    </row>
    <row r="30" spans="1:9">
      <c r="A30" s="400">
        <v>26</v>
      </c>
      <c r="B30" s="402" t="s">
        <v>1597</v>
      </c>
      <c r="C30" s="400">
        <v>2013</v>
      </c>
      <c r="D30" s="400" t="s">
        <v>13</v>
      </c>
      <c r="E30" s="406">
        <v>3793</v>
      </c>
      <c r="F30" s="403">
        <v>4</v>
      </c>
      <c r="G30" s="404">
        <f t="shared" si="1"/>
        <v>15172</v>
      </c>
      <c r="H30" s="405">
        <f t="shared" si="0"/>
        <v>4</v>
      </c>
      <c r="I30" s="405">
        <f t="shared" si="2"/>
        <v>15172</v>
      </c>
    </row>
    <row r="31" spans="1:9">
      <c r="A31" s="400">
        <v>27</v>
      </c>
      <c r="B31" s="402" t="s">
        <v>1561</v>
      </c>
      <c r="C31" s="400">
        <v>2013</v>
      </c>
      <c r="D31" s="400" t="s">
        <v>13</v>
      </c>
      <c r="E31" s="406">
        <v>2469</v>
      </c>
      <c r="F31" s="403">
        <v>2</v>
      </c>
      <c r="G31" s="404">
        <f t="shared" si="1"/>
        <v>4938</v>
      </c>
      <c r="H31" s="405">
        <f t="shared" si="0"/>
        <v>2</v>
      </c>
      <c r="I31" s="405">
        <f t="shared" si="2"/>
        <v>4938</v>
      </c>
    </row>
    <row r="32" spans="1:9">
      <c r="A32" s="400">
        <v>28</v>
      </c>
      <c r="B32" s="402" t="s">
        <v>2075</v>
      </c>
      <c r="C32" s="400">
        <v>2013</v>
      </c>
      <c r="D32" s="400" t="s">
        <v>13</v>
      </c>
      <c r="E32" s="406">
        <v>3250</v>
      </c>
      <c r="F32" s="403">
        <v>7</v>
      </c>
      <c r="G32" s="404">
        <f t="shared" si="1"/>
        <v>22750</v>
      </c>
      <c r="H32" s="405">
        <f t="shared" si="0"/>
        <v>7</v>
      </c>
      <c r="I32" s="405">
        <f t="shared" si="2"/>
        <v>22750</v>
      </c>
    </row>
    <row r="33" spans="1:9">
      <c r="A33" s="400">
        <v>29</v>
      </c>
      <c r="B33" s="402" t="s">
        <v>2076</v>
      </c>
      <c r="C33" s="400">
        <v>2013</v>
      </c>
      <c r="D33" s="400" t="s">
        <v>13</v>
      </c>
      <c r="E33" s="406">
        <v>10721</v>
      </c>
      <c r="F33" s="403">
        <v>1</v>
      </c>
      <c r="G33" s="404">
        <f t="shared" si="1"/>
        <v>10721</v>
      </c>
      <c r="H33" s="405">
        <f t="shared" si="0"/>
        <v>1</v>
      </c>
      <c r="I33" s="405">
        <f t="shared" si="2"/>
        <v>10721</v>
      </c>
    </row>
    <row r="34" spans="1:9">
      <c r="A34" s="400">
        <v>30</v>
      </c>
      <c r="B34" s="402" t="s">
        <v>2077</v>
      </c>
      <c r="C34" s="400">
        <v>2013</v>
      </c>
      <c r="D34" s="400" t="s">
        <v>13</v>
      </c>
      <c r="E34" s="406">
        <v>2860</v>
      </c>
      <c r="F34" s="403">
        <v>4</v>
      </c>
      <c r="G34" s="404">
        <f t="shared" si="1"/>
        <v>11440</v>
      </c>
      <c r="H34" s="405">
        <f t="shared" si="0"/>
        <v>4</v>
      </c>
      <c r="I34" s="405">
        <f t="shared" si="2"/>
        <v>11440</v>
      </c>
    </row>
    <row r="35" spans="1:9">
      <c r="A35" s="400">
        <v>31</v>
      </c>
      <c r="B35" s="402" t="s">
        <v>2078</v>
      </c>
      <c r="C35" s="400">
        <v>2013</v>
      </c>
      <c r="D35" s="400" t="s">
        <v>13</v>
      </c>
      <c r="E35" s="406">
        <v>780</v>
      </c>
      <c r="F35" s="403">
        <v>4</v>
      </c>
      <c r="G35" s="404">
        <f t="shared" si="1"/>
        <v>3120</v>
      </c>
      <c r="H35" s="405">
        <f t="shared" si="0"/>
        <v>4</v>
      </c>
      <c r="I35" s="405">
        <f t="shared" si="2"/>
        <v>3120</v>
      </c>
    </row>
    <row r="36" spans="1:9">
      <c r="A36" s="400">
        <v>32</v>
      </c>
      <c r="B36" s="402" t="s">
        <v>832</v>
      </c>
      <c r="C36" s="400">
        <v>2013</v>
      </c>
      <c r="D36" s="400" t="s">
        <v>13</v>
      </c>
      <c r="E36" s="406">
        <v>650</v>
      </c>
      <c r="F36" s="403">
        <v>1</v>
      </c>
      <c r="G36" s="404">
        <f t="shared" si="1"/>
        <v>650</v>
      </c>
      <c r="H36" s="405">
        <f t="shared" si="0"/>
        <v>1</v>
      </c>
      <c r="I36" s="405">
        <f t="shared" si="2"/>
        <v>650</v>
      </c>
    </row>
    <row r="37" spans="1:9">
      <c r="A37" s="400">
        <v>33</v>
      </c>
      <c r="B37" s="402" t="s">
        <v>2079</v>
      </c>
      <c r="C37" s="400">
        <v>2013</v>
      </c>
      <c r="D37" s="400" t="s">
        <v>13</v>
      </c>
      <c r="E37" s="406">
        <v>2145</v>
      </c>
      <c r="F37" s="403">
        <v>1</v>
      </c>
      <c r="G37" s="404">
        <f t="shared" si="1"/>
        <v>2145</v>
      </c>
      <c r="H37" s="405">
        <f t="shared" si="0"/>
        <v>1</v>
      </c>
      <c r="I37" s="405">
        <f t="shared" si="2"/>
        <v>2145</v>
      </c>
    </row>
    <row r="38" spans="1:9">
      <c r="A38" s="400">
        <v>34</v>
      </c>
      <c r="B38" s="402" t="s">
        <v>2080</v>
      </c>
      <c r="C38" s="400">
        <v>2013</v>
      </c>
      <c r="D38" s="400" t="s">
        <v>13</v>
      </c>
      <c r="E38" s="406">
        <v>1300</v>
      </c>
      <c r="F38" s="403">
        <v>1</v>
      </c>
      <c r="G38" s="404">
        <f t="shared" si="1"/>
        <v>1300</v>
      </c>
      <c r="H38" s="405">
        <f t="shared" si="0"/>
        <v>1</v>
      </c>
      <c r="I38" s="405">
        <f t="shared" si="2"/>
        <v>1300</v>
      </c>
    </row>
    <row r="39" spans="1:9">
      <c r="A39" s="400">
        <v>35</v>
      </c>
      <c r="B39" s="402" t="s">
        <v>2081</v>
      </c>
      <c r="C39" s="400">
        <v>2013</v>
      </c>
      <c r="D39" s="400" t="s">
        <v>13</v>
      </c>
      <c r="E39" s="406">
        <v>61750</v>
      </c>
      <c r="F39" s="403">
        <v>1</v>
      </c>
      <c r="G39" s="404">
        <f t="shared" si="1"/>
        <v>61750</v>
      </c>
      <c r="H39" s="405">
        <f t="shared" si="0"/>
        <v>1</v>
      </c>
      <c r="I39" s="405">
        <f t="shared" si="2"/>
        <v>61750</v>
      </c>
    </row>
    <row r="40" spans="1:9">
      <c r="A40" s="400">
        <v>36</v>
      </c>
      <c r="B40" s="402" t="s">
        <v>681</v>
      </c>
      <c r="C40" s="400">
        <v>2013</v>
      </c>
      <c r="D40" s="400" t="s">
        <v>13</v>
      </c>
      <c r="E40" s="406">
        <v>70000</v>
      </c>
      <c r="F40" s="403">
        <v>1</v>
      </c>
      <c r="G40" s="404">
        <f t="shared" si="1"/>
        <v>70000</v>
      </c>
      <c r="H40" s="405">
        <f t="shared" si="0"/>
        <v>1</v>
      </c>
      <c r="I40" s="405">
        <f t="shared" si="2"/>
        <v>70000</v>
      </c>
    </row>
    <row r="41" spans="1:9">
      <c r="A41" s="400">
        <v>37</v>
      </c>
      <c r="B41" s="402" t="s">
        <v>2082</v>
      </c>
      <c r="C41" s="400">
        <v>2013</v>
      </c>
      <c r="D41" s="400" t="s">
        <v>13</v>
      </c>
      <c r="E41" s="406">
        <v>5000</v>
      </c>
      <c r="F41" s="403">
        <v>1</v>
      </c>
      <c r="G41" s="404">
        <f t="shared" si="1"/>
        <v>5000</v>
      </c>
      <c r="H41" s="405">
        <f t="shared" si="0"/>
        <v>1</v>
      </c>
      <c r="I41" s="405">
        <f t="shared" si="2"/>
        <v>5000</v>
      </c>
    </row>
    <row r="42" spans="1:9">
      <c r="A42" s="400">
        <v>38</v>
      </c>
      <c r="B42" s="402" t="s">
        <v>2083</v>
      </c>
      <c r="C42" s="400">
        <v>2013</v>
      </c>
      <c r="D42" s="400" t="s">
        <v>13</v>
      </c>
      <c r="E42" s="406">
        <v>10000</v>
      </c>
      <c r="F42" s="403">
        <v>1</v>
      </c>
      <c r="G42" s="404">
        <f t="shared" si="1"/>
        <v>10000</v>
      </c>
      <c r="H42" s="405">
        <f t="shared" si="0"/>
        <v>1</v>
      </c>
      <c r="I42" s="405">
        <f t="shared" si="2"/>
        <v>10000</v>
      </c>
    </row>
    <row r="43" spans="1:9">
      <c r="A43" s="400">
        <v>39</v>
      </c>
      <c r="B43" s="402" t="s">
        <v>2084</v>
      </c>
      <c r="C43" s="400">
        <v>2013</v>
      </c>
      <c r="D43" s="400" t="s">
        <v>13</v>
      </c>
      <c r="E43" s="406">
        <v>2044</v>
      </c>
      <c r="F43" s="403">
        <v>1</v>
      </c>
      <c r="G43" s="404">
        <f t="shared" si="1"/>
        <v>2044</v>
      </c>
      <c r="H43" s="405">
        <f t="shared" si="0"/>
        <v>1</v>
      </c>
      <c r="I43" s="405">
        <f t="shared" si="2"/>
        <v>2044</v>
      </c>
    </row>
    <row r="44" spans="1:9">
      <c r="A44" s="400">
        <v>40</v>
      </c>
      <c r="B44" s="407" t="s">
        <v>2085</v>
      </c>
      <c r="C44" s="400">
        <v>2013</v>
      </c>
      <c r="D44" s="400" t="s">
        <v>13</v>
      </c>
      <c r="E44" s="403">
        <v>325</v>
      </c>
      <c r="F44" s="403">
        <v>4</v>
      </c>
      <c r="G44" s="404">
        <f t="shared" si="1"/>
        <v>1300</v>
      </c>
      <c r="H44" s="405">
        <f t="shared" si="0"/>
        <v>4</v>
      </c>
      <c r="I44" s="405">
        <f t="shared" si="2"/>
        <v>1300</v>
      </c>
    </row>
    <row r="45" spans="1:9">
      <c r="A45" s="400">
        <v>41</v>
      </c>
      <c r="B45" s="407" t="s">
        <v>677</v>
      </c>
      <c r="C45" s="400">
        <v>2013</v>
      </c>
      <c r="D45" s="400" t="s">
        <v>13</v>
      </c>
      <c r="E45" s="403">
        <v>20000</v>
      </c>
      <c r="F45" s="403">
        <v>1</v>
      </c>
      <c r="G45" s="404">
        <f t="shared" si="1"/>
        <v>20000</v>
      </c>
      <c r="H45" s="405">
        <f t="shared" si="0"/>
        <v>1</v>
      </c>
      <c r="I45" s="405">
        <f t="shared" si="2"/>
        <v>20000</v>
      </c>
    </row>
    <row r="46" spans="1:9">
      <c r="A46" s="400">
        <v>42</v>
      </c>
      <c r="B46" s="402" t="s">
        <v>1424</v>
      </c>
      <c r="C46" s="400">
        <v>2013</v>
      </c>
      <c r="D46" s="400" t="s">
        <v>13</v>
      </c>
      <c r="E46" s="403">
        <v>130000</v>
      </c>
      <c r="F46" s="403">
        <v>2</v>
      </c>
      <c r="G46" s="404">
        <f t="shared" si="1"/>
        <v>260000</v>
      </c>
      <c r="H46" s="405">
        <f t="shared" si="0"/>
        <v>2</v>
      </c>
      <c r="I46" s="405">
        <f t="shared" si="2"/>
        <v>260000</v>
      </c>
    </row>
    <row r="47" spans="1:9">
      <c r="A47" s="400">
        <v>43</v>
      </c>
      <c r="B47" s="402" t="s">
        <v>2086</v>
      </c>
      <c r="C47" s="400">
        <v>2013</v>
      </c>
      <c r="D47" s="400" t="s">
        <v>13</v>
      </c>
      <c r="E47" s="403">
        <v>9750</v>
      </c>
      <c r="F47" s="403">
        <v>2</v>
      </c>
      <c r="G47" s="404">
        <f t="shared" si="1"/>
        <v>19500</v>
      </c>
      <c r="H47" s="405">
        <f t="shared" si="0"/>
        <v>2</v>
      </c>
      <c r="I47" s="405">
        <f t="shared" si="2"/>
        <v>19500</v>
      </c>
    </row>
    <row r="48" spans="1:9">
      <c r="A48" s="400">
        <v>44</v>
      </c>
      <c r="B48" s="402" t="s">
        <v>799</v>
      </c>
      <c r="C48" s="400">
        <v>2013</v>
      </c>
      <c r="D48" s="400" t="s">
        <v>13</v>
      </c>
      <c r="E48" s="403">
        <v>10000</v>
      </c>
      <c r="F48" s="403">
        <v>2</v>
      </c>
      <c r="G48" s="404">
        <f t="shared" si="1"/>
        <v>20000</v>
      </c>
      <c r="H48" s="405">
        <f t="shared" si="0"/>
        <v>2</v>
      </c>
      <c r="I48" s="405">
        <f t="shared" si="2"/>
        <v>20000</v>
      </c>
    </row>
    <row r="49" spans="1:9">
      <c r="A49" s="400">
        <v>45</v>
      </c>
      <c r="B49" s="402" t="s">
        <v>709</v>
      </c>
      <c r="C49" s="400">
        <v>2013</v>
      </c>
      <c r="D49" s="400" t="s">
        <v>13</v>
      </c>
      <c r="E49" s="403">
        <v>16250</v>
      </c>
      <c r="F49" s="403">
        <v>4</v>
      </c>
      <c r="G49" s="404">
        <f t="shared" si="1"/>
        <v>65000</v>
      </c>
      <c r="H49" s="405">
        <f t="shared" si="0"/>
        <v>4</v>
      </c>
      <c r="I49" s="405">
        <f t="shared" si="2"/>
        <v>65000</v>
      </c>
    </row>
    <row r="50" spans="1:9">
      <c r="A50" s="400">
        <v>46</v>
      </c>
      <c r="B50" s="402" t="s">
        <v>427</v>
      </c>
      <c r="C50" s="400">
        <v>2013</v>
      </c>
      <c r="D50" s="400" t="s">
        <v>13</v>
      </c>
      <c r="E50" s="403">
        <v>150000</v>
      </c>
      <c r="F50" s="403">
        <v>1</v>
      </c>
      <c r="G50" s="404">
        <f t="shared" si="1"/>
        <v>150000</v>
      </c>
      <c r="H50" s="405">
        <f t="shared" si="0"/>
        <v>1</v>
      </c>
      <c r="I50" s="405">
        <f t="shared" si="2"/>
        <v>150000</v>
      </c>
    </row>
    <row r="51" spans="1:9">
      <c r="A51" s="400">
        <v>47</v>
      </c>
      <c r="B51" s="402" t="s">
        <v>2087</v>
      </c>
      <c r="C51" s="400">
        <v>2013</v>
      </c>
      <c r="D51" s="400" t="s">
        <v>13</v>
      </c>
      <c r="E51" s="403">
        <v>54600</v>
      </c>
      <c r="F51" s="403">
        <v>1</v>
      </c>
      <c r="G51" s="404">
        <f t="shared" si="1"/>
        <v>54600</v>
      </c>
      <c r="H51" s="405">
        <f t="shared" si="0"/>
        <v>1</v>
      </c>
      <c r="I51" s="405">
        <f t="shared" si="2"/>
        <v>54600</v>
      </c>
    </row>
    <row r="52" spans="1:9">
      <c r="A52" s="400">
        <v>48</v>
      </c>
      <c r="B52" s="402" t="s">
        <v>715</v>
      </c>
      <c r="C52" s="400">
        <v>2013</v>
      </c>
      <c r="D52" s="400" t="s">
        <v>13</v>
      </c>
      <c r="E52" s="403">
        <v>1859</v>
      </c>
      <c r="F52" s="403">
        <v>2</v>
      </c>
      <c r="G52" s="404">
        <f t="shared" si="1"/>
        <v>3718</v>
      </c>
      <c r="H52" s="405">
        <f t="shared" si="0"/>
        <v>2</v>
      </c>
      <c r="I52" s="405">
        <f t="shared" si="2"/>
        <v>3718</v>
      </c>
    </row>
    <row r="53" spans="1:9">
      <c r="A53" s="400">
        <v>49</v>
      </c>
      <c r="B53" s="402" t="s">
        <v>2088</v>
      </c>
      <c r="C53" s="400">
        <v>2013</v>
      </c>
      <c r="D53" s="400" t="s">
        <v>13</v>
      </c>
      <c r="E53" s="403">
        <v>2647</v>
      </c>
      <c r="F53" s="403">
        <v>1</v>
      </c>
      <c r="G53" s="404">
        <f t="shared" si="1"/>
        <v>2647</v>
      </c>
      <c r="H53" s="405">
        <f t="shared" si="0"/>
        <v>1</v>
      </c>
      <c r="I53" s="405">
        <f t="shared" si="2"/>
        <v>2647</v>
      </c>
    </row>
    <row r="54" spans="1:9">
      <c r="A54" s="400">
        <v>50</v>
      </c>
      <c r="B54" s="402" t="s">
        <v>2089</v>
      </c>
      <c r="C54" s="400">
        <v>2013</v>
      </c>
      <c r="D54" s="400" t="s">
        <v>13</v>
      </c>
      <c r="E54" s="403">
        <v>2535</v>
      </c>
      <c r="F54" s="403">
        <v>419</v>
      </c>
      <c r="G54" s="404">
        <f t="shared" si="1"/>
        <v>1062165</v>
      </c>
      <c r="H54" s="405">
        <f t="shared" si="0"/>
        <v>419</v>
      </c>
      <c r="I54" s="405">
        <f t="shared" si="2"/>
        <v>1062165</v>
      </c>
    </row>
    <row r="55" spans="1:9">
      <c r="A55" s="400">
        <v>51</v>
      </c>
      <c r="B55" s="402" t="s">
        <v>1082</v>
      </c>
      <c r="C55" s="400">
        <v>2013</v>
      </c>
      <c r="D55" s="400" t="s">
        <v>13</v>
      </c>
      <c r="E55" s="403">
        <v>325</v>
      </c>
      <c r="F55" s="403">
        <f>250-30-43</f>
        <v>177</v>
      </c>
      <c r="G55" s="404">
        <f>E55*F55</f>
        <v>57525</v>
      </c>
      <c r="H55" s="405">
        <f t="shared" si="0"/>
        <v>177</v>
      </c>
      <c r="I55" s="405">
        <f t="shared" si="2"/>
        <v>57525</v>
      </c>
    </row>
    <row r="56" spans="1:9">
      <c r="A56" s="400">
        <v>52</v>
      </c>
      <c r="B56" s="402" t="s">
        <v>1081</v>
      </c>
      <c r="C56" s="400">
        <v>2013</v>
      </c>
      <c r="D56" s="400" t="s">
        <v>13</v>
      </c>
      <c r="E56" s="403">
        <v>455</v>
      </c>
      <c r="F56" s="403">
        <f>240-30-19</f>
        <v>191</v>
      </c>
      <c r="G56" s="404">
        <f t="shared" si="1"/>
        <v>86905</v>
      </c>
      <c r="H56" s="405">
        <f t="shared" si="0"/>
        <v>191</v>
      </c>
      <c r="I56" s="405">
        <f t="shared" si="2"/>
        <v>86905</v>
      </c>
    </row>
    <row r="57" spans="1:9">
      <c r="A57" s="400">
        <v>53</v>
      </c>
      <c r="B57" s="402" t="s">
        <v>1072</v>
      </c>
      <c r="C57" s="400">
        <v>2013</v>
      </c>
      <c r="D57" s="400" t="s">
        <v>13</v>
      </c>
      <c r="E57" s="403">
        <v>33</v>
      </c>
      <c r="F57" s="403">
        <f>250-30-70</f>
        <v>150</v>
      </c>
      <c r="G57" s="404">
        <f t="shared" si="1"/>
        <v>4950</v>
      </c>
      <c r="H57" s="405">
        <f t="shared" si="0"/>
        <v>150</v>
      </c>
      <c r="I57" s="405">
        <f t="shared" si="2"/>
        <v>4950</v>
      </c>
    </row>
    <row r="58" spans="1:9">
      <c r="A58" s="400">
        <v>54</v>
      </c>
      <c r="B58" s="402" t="s">
        <v>683</v>
      </c>
      <c r="C58" s="400">
        <v>2013</v>
      </c>
      <c r="D58" s="400" t="s">
        <v>13</v>
      </c>
      <c r="E58" s="403">
        <v>33</v>
      </c>
      <c r="F58" s="403">
        <f>250-30-72</f>
        <v>148</v>
      </c>
      <c r="G58" s="404">
        <f t="shared" si="1"/>
        <v>4884</v>
      </c>
      <c r="H58" s="405">
        <f t="shared" si="0"/>
        <v>148</v>
      </c>
      <c r="I58" s="405">
        <f t="shared" si="2"/>
        <v>4884</v>
      </c>
    </row>
    <row r="59" spans="1:9">
      <c r="A59" s="400">
        <v>55</v>
      </c>
      <c r="B59" s="402" t="s">
        <v>1078</v>
      </c>
      <c r="C59" s="400">
        <v>2013</v>
      </c>
      <c r="D59" s="400" t="s">
        <v>13</v>
      </c>
      <c r="E59" s="403">
        <v>130</v>
      </c>
      <c r="F59" s="403">
        <f>45-6</f>
        <v>39</v>
      </c>
      <c r="G59" s="404">
        <f t="shared" si="1"/>
        <v>5070</v>
      </c>
      <c r="H59" s="405">
        <f t="shared" si="0"/>
        <v>39</v>
      </c>
      <c r="I59" s="405">
        <f t="shared" si="2"/>
        <v>5070</v>
      </c>
    </row>
    <row r="60" spans="1:9">
      <c r="A60" s="400">
        <v>56</v>
      </c>
      <c r="B60" s="402" t="s">
        <v>1079</v>
      </c>
      <c r="C60" s="400">
        <v>2013</v>
      </c>
      <c r="D60" s="400" t="s">
        <v>13</v>
      </c>
      <c r="E60" s="403">
        <v>52</v>
      </c>
      <c r="F60" s="403">
        <f>38-6</f>
        <v>32</v>
      </c>
      <c r="G60" s="404">
        <f t="shared" si="1"/>
        <v>1664</v>
      </c>
      <c r="H60" s="405">
        <f t="shared" si="0"/>
        <v>32</v>
      </c>
      <c r="I60" s="405">
        <f t="shared" si="2"/>
        <v>1664</v>
      </c>
    </row>
    <row r="61" spans="1:9">
      <c r="A61" s="400">
        <v>57</v>
      </c>
      <c r="B61" s="402" t="s">
        <v>2152</v>
      </c>
      <c r="C61" s="400">
        <v>2013</v>
      </c>
      <c r="D61" s="400" t="s">
        <v>13</v>
      </c>
      <c r="E61" s="403">
        <v>780</v>
      </c>
      <c r="F61" s="403">
        <f>31-4-9</f>
        <v>18</v>
      </c>
      <c r="G61" s="404">
        <f t="shared" si="1"/>
        <v>14040</v>
      </c>
      <c r="H61" s="405">
        <f t="shared" si="0"/>
        <v>18</v>
      </c>
      <c r="I61" s="405">
        <f t="shared" si="2"/>
        <v>14040</v>
      </c>
    </row>
    <row r="62" spans="1:9">
      <c r="A62" s="400">
        <v>58</v>
      </c>
      <c r="B62" s="402" t="s">
        <v>2153</v>
      </c>
      <c r="C62" s="400">
        <v>2013</v>
      </c>
      <c r="D62" s="400" t="s">
        <v>13</v>
      </c>
      <c r="E62" s="403">
        <v>715</v>
      </c>
      <c r="F62" s="403">
        <f>30-4-11</f>
        <v>15</v>
      </c>
      <c r="G62" s="404">
        <f t="shared" si="1"/>
        <v>10725</v>
      </c>
      <c r="H62" s="405">
        <f t="shared" si="0"/>
        <v>15</v>
      </c>
      <c r="I62" s="405">
        <f t="shared" si="2"/>
        <v>10725</v>
      </c>
    </row>
    <row r="63" spans="1:9">
      <c r="A63" s="400">
        <v>59</v>
      </c>
      <c r="B63" s="402" t="s">
        <v>1073</v>
      </c>
      <c r="C63" s="400">
        <v>2013</v>
      </c>
      <c r="D63" s="400" t="s">
        <v>13</v>
      </c>
      <c r="E63" s="403">
        <v>553</v>
      </c>
      <c r="F63" s="403">
        <f>14-5</f>
        <v>9</v>
      </c>
      <c r="G63" s="404">
        <f t="shared" si="1"/>
        <v>4977</v>
      </c>
      <c r="H63" s="405">
        <f t="shared" si="0"/>
        <v>9</v>
      </c>
      <c r="I63" s="405">
        <f t="shared" si="2"/>
        <v>4977</v>
      </c>
    </row>
    <row r="64" spans="1:9" ht="15" customHeight="1">
      <c r="A64" s="400">
        <v>60</v>
      </c>
      <c r="B64" s="402" t="s">
        <v>980</v>
      </c>
      <c r="C64" s="400">
        <v>2013</v>
      </c>
      <c r="D64" s="400" t="s">
        <v>13</v>
      </c>
      <c r="E64" s="403">
        <v>65</v>
      </c>
      <c r="F64" s="403">
        <v>24</v>
      </c>
      <c r="G64" s="404">
        <f t="shared" si="1"/>
        <v>1560</v>
      </c>
      <c r="H64" s="405">
        <f t="shared" si="0"/>
        <v>24</v>
      </c>
      <c r="I64" s="405">
        <f t="shared" si="2"/>
        <v>1560</v>
      </c>
    </row>
    <row r="65" spans="1:9">
      <c r="A65" s="400">
        <v>61</v>
      </c>
      <c r="B65" s="402" t="s">
        <v>2090</v>
      </c>
      <c r="C65" s="400">
        <v>2013</v>
      </c>
      <c r="D65" s="400" t="s">
        <v>13</v>
      </c>
      <c r="E65" s="403">
        <v>1800</v>
      </c>
      <c r="F65" s="403">
        <f>3-1</f>
        <v>2</v>
      </c>
      <c r="G65" s="404">
        <f t="shared" si="1"/>
        <v>3600</v>
      </c>
      <c r="H65" s="405">
        <f t="shared" si="0"/>
        <v>2</v>
      </c>
      <c r="I65" s="405">
        <f t="shared" si="2"/>
        <v>3600</v>
      </c>
    </row>
    <row r="66" spans="1:9">
      <c r="A66" s="400">
        <v>62</v>
      </c>
      <c r="B66" s="402" t="s">
        <v>2091</v>
      </c>
      <c r="C66" s="400">
        <v>2013</v>
      </c>
      <c r="D66" s="400" t="s">
        <v>13</v>
      </c>
      <c r="E66" s="403">
        <v>163</v>
      </c>
      <c r="F66" s="403">
        <f>26-16</f>
        <v>10</v>
      </c>
      <c r="G66" s="404">
        <f t="shared" si="1"/>
        <v>1630</v>
      </c>
      <c r="H66" s="405">
        <f t="shared" si="0"/>
        <v>10</v>
      </c>
      <c r="I66" s="405">
        <f t="shared" si="2"/>
        <v>1630</v>
      </c>
    </row>
    <row r="67" spans="1:9">
      <c r="A67" s="400">
        <v>63</v>
      </c>
      <c r="B67" s="402" t="s">
        <v>2092</v>
      </c>
      <c r="C67" s="400">
        <v>2013</v>
      </c>
      <c r="D67" s="400" t="s">
        <v>13</v>
      </c>
      <c r="E67" s="403">
        <v>228</v>
      </c>
      <c r="F67" s="403">
        <v>48</v>
      </c>
      <c r="G67" s="404">
        <f t="shared" si="1"/>
        <v>10944</v>
      </c>
      <c r="H67" s="405">
        <f t="shared" si="0"/>
        <v>48</v>
      </c>
      <c r="I67" s="405">
        <f t="shared" si="2"/>
        <v>10944</v>
      </c>
    </row>
    <row r="68" spans="1:9">
      <c r="A68" s="400">
        <v>64</v>
      </c>
      <c r="B68" s="402" t="s">
        <v>1070</v>
      </c>
      <c r="C68" s="400">
        <v>2013</v>
      </c>
      <c r="D68" s="400" t="s">
        <v>13</v>
      </c>
      <c r="E68" s="403">
        <v>182</v>
      </c>
      <c r="F68" s="403">
        <f>217-30-47</f>
        <v>140</v>
      </c>
      <c r="G68" s="404">
        <f t="shared" si="1"/>
        <v>25480</v>
      </c>
      <c r="H68" s="405">
        <f t="shared" si="0"/>
        <v>140</v>
      </c>
      <c r="I68" s="405">
        <f t="shared" si="2"/>
        <v>25480</v>
      </c>
    </row>
    <row r="69" spans="1:9">
      <c r="A69" s="400">
        <v>65</v>
      </c>
      <c r="B69" s="402" t="s">
        <v>1071</v>
      </c>
      <c r="C69" s="400">
        <v>2013</v>
      </c>
      <c r="D69" s="400" t="s">
        <v>13</v>
      </c>
      <c r="E69" s="403">
        <v>143</v>
      </c>
      <c r="F69" s="403">
        <f>237-30-57</f>
        <v>150</v>
      </c>
      <c r="G69" s="404">
        <f t="shared" si="1"/>
        <v>21450</v>
      </c>
      <c r="H69" s="405">
        <f t="shared" si="0"/>
        <v>150</v>
      </c>
      <c r="I69" s="405">
        <f t="shared" si="2"/>
        <v>21450</v>
      </c>
    </row>
    <row r="70" spans="1:9">
      <c r="A70" s="400">
        <v>66</v>
      </c>
      <c r="B70" s="402" t="s">
        <v>1077</v>
      </c>
      <c r="C70" s="400">
        <v>2013</v>
      </c>
      <c r="D70" s="400" t="s">
        <v>13</v>
      </c>
      <c r="E70" s="403">
        <v>390</v>
      </c>
      <c r="F70" s="403">
        <f>35-6-7</f>
        <v>22</v>
      </c>
      <c r="G70" s="404">
        <f t="shared" ref="G70:G133" si="3">E70*F70</f>
        <v>8580</v>
      </c>
      <c r="H70" s="405">
        <f t="shared" si="0"/>
        <v>22</v>
      </c>
      <c r="I70" s="405">
        <f t="shared" ref="I70:I133" si="4">G70</f>
        <v>8580</v>
      </c>
    </row>
    <row r="71" spans="1:9">
      <c r="A71" s="400">
        <v>67</v>
      </c>
      <c r="B71" s="402" t="s">
        <v>2093</v>
      </c>
      <c r="C71" s="400">
        <v>2013</v>
      </c>
      <c r="D71" s="400" t="s">
        <v>13</v>
      </c>
      <c r="E71" s="403">
        <v>2715</v>
      </c>
      <c r="F71" s="403">
        <f>28-2-2</f>
        <v>24</v>
      </c>
      <c r="G71" s="404">
        <f t="shared" si="3"/>
        <v>65160</v>
      </c>
      <c r="H71" s="405">
        <f t="shared" si="0"/>
        <v>24</v>
      </c>
      <c r="I71" s="405">
        <f t="shared" si="4"/>
        <v>65160</v>
      </c>
    </row>
    <row r="72" spans="1:9">
      <c r="A72" s="400">
        <v>68</v>
      </c>
      <c r="B72" s="402" t="s">
        <v>119</v>
      </c>
      <c r="C72" s="400">
        <v>2013</v>
      </c>
      <c r="D72" s="400" t="s">
        <v>13</v>
      </c>
      <c r="E72" s="403">
        <v>5000</v>
      </c>
      <c r="F72" s="403">
        <v>22</v>
      </c>
      <c r="G72" s="404">
        <f t="shared" si="3"/>
        <v>110000</v>
      </c>
      <c r="H72" s="405">
        <f t="shared" si="0"/>
        <v>22</v>
      </c>
      <c r="I72" s="405">
        <f t="shared" si="4"/>
        <v>110000</v>
      </c>
    </row>
    <row r="73" spans="1:9">
      <c r="A73" s="400">
        <v>69</v>
      </c>
      <c r="B73" s="402" t="s">
        <v>90</v>
      </c>
      <c r="C73" s="400">
        <v>2013</v>
      </c>
      <c r="D73" s="400" t="s">
        <v>13</v>
      </c>
      <c r="E73" s="406">
        <v>7000</v>
      </c>
      <c r="F73" s="403">
        <v>74</v>
      </c>
      <c r="G73" s="404">
        <f t="shared" si="3"/>
        <v>518000</v>
      </c>
      <c r="H73" s="405">
        <f t="shared" si="0"/>
        <v>74</v>
      </c>
      <c r="I73" s="405">
        <f t="shared" si="4"/>
        <v>518000</v>
      </c>
    </row>
    <row r="74" spans="1:9">
      <c r="A74" s="400">
        <v>70</v>
      </c>
      <c r="B74" s="402" t="s">
        <v>1433</v>
      </c>
      <c r="C74" s="400">
        <v>2013</v>
      </c>
      <c r="D74" s="400" t="s">
        <v>13</v>
      </c>
      <c r="E74" s="406">
        <v>40000</v>
      </c>
      <c r="F74" s="403">
        <v>2</v>
      </c>
      <c r="G74" s="404">
        <f t="shared" si="3"/>
        <v>80000</v>
      </c>
      <c r="H74" s="405">
        <f t="shared" si="0"/>
        <v>2</v>
      </c>
      <c r="I74" s="405">
        <f t="shared" si="4"/>
        <v>80000</v>
      </c>
    </row>
    <row r="75" spans="1:9">
      <c r="A75" s="400">
        <v>71</v>
      </c>
      <c r="B75" s="402" t="s">
        <v>2094</v>
      </c>
      <c r="C75" s="400">
        <v>2013</v>
      </c>
      <c r="D75" s="400" t="s">
        <v>13</v>
      </c>
      <c r="E75" s="403">
        <v>16250</v>
      </c>
      <c r="F75" s="403">
        <v>2</v>
      </c>
      <c r="G75" s="404">
        <f t="shared" si="3"/>
        <v>32500</v>
      </c>
      <c r="H75" s="405">
        <f t="shared" si="0"/>
        <v>2</v>
      </c>
      <c r="I75" s="405">
        <f t="shared" si="4"/>
        <v>32500</v>
      </c>
    </row>
    <row r="76" spans="1:9">
      <c r="A76" s="400">
        <v>72</v>
      </c>
      <c r="B76" s="408" t="s">
        <v>2095</v>
      </c>
      <c r="C76" s="400">
        <v>2013</v>
      </c>
      <c r="D76" s="400" t="s">
        <v>13</v>
      </c>
      <c r="E76" s="403">
        <v>23400</v>
      </c>
      <c r="F76" s="403">
        <v>1</v>
      </c>
      <c r="G76" s="404">
        <f t="shared" si="3"/>
        <v>23400</v>
      </c>
      <c r="H76" s="405">
        <f t="shared" si="0"/>
        <v>1</v>
      </c>
      <c r="I76" s="405">
        <f t="shared" si="4"/>
        <v>23400</v>
      </c>
    </row>
    <row r="77" spans="1:9">
      <c r="A77" s="400">
        <v>73</v>
      </c>
      <c r="B77" s="408" t="s">
        <v>681</v>
      </c>
      <c r="C77" s="400">
        <v>2013</v>
      </c>
      <c r="D77" s="400" t="s">
        <v>13</v>
      </c>
      <c r="E77" s="403">
        <v>152100</v>
      </c>
      <c r="F77" s="403">
        <v>1</v>
      </c>
      <c r="G77" s="404">
        <f t="shared" si="3"/>
        <v>152100</v>
      </c>
      <c r="H77" s="405">
        <f t="shared" si="0"/>
        <v>1</v>
      </c>
      <c r="I77" s="405">
        <f t="shared" si="4"/>
        <v>152100</v>
      </c>
    </row>
    <row r="78" spans="1:9">
      <c r="A78" s="400">
        <v>74</v>
      </c>
      <c r="B78" s="402" t="s">
        <v>2071</v>
      </c>
      <c r="C78" s="400">
        <v>2013</v>
      </c>
      <c r="D78" s="400" t="s">
        <v>13</v>
      </c>
      <c r="E78" s="403">
        <v>390000</v>
      </c>
      <c r="F78" s="403">
        <v>1</v>
      </c>
      <c r="G78" s="404">
        <f t="shared" si="3"/>
        <v>390000</v>
      </c>
      <c r="H78" s="405">
        <f t="shared" si="0"/>
        <v>1</v>
      </c>
      <c r="I78" s="405">
        <f t="shared" si="4"/>
        <v>390000</v>
      </c>
    </row>
    <row r="79" spans="1:9">
      <c r="A79" s="400">
        <v>75</v>
      </c>
      <c r="B79" s="402" t="s">
        <v>2096</v>
      </c>
      <c r="C79" s="400">
        <v>2013</v>
      </c>
      <c r="D79" s="400" t="s">
        <v>13</v>
      </c>
      <c r="E79" s="403">
        <v>61750</v>
      </c>
      <c r="F79" s="403">
        <v>1</v>
      </c>
      <c r="G79" s="404">
        <f t="shared" si="3"/>
        <v>61750</v>
      </c>
      <c r="H79" s="405">
        <f t="shared" si="0"/>
        <v>1</v>
      </c>
      <c r="I79" s="405">
        <f t="shared" si="4"/>
        <v>61750</v>
      </c>
    </row>
    <row r="80" spans="1:9">
      <c r="A80" s="400">
        <v>76</v>
      </c>
      <c r="B80" s="402" t="s">
        <v>2097</v>
      </c>
      <c r="C80" s="400">
        <v>2013</v>
      </c>
      <c r="D80" s="400" t="s">
        <v>13</v>
      </c>
      <c r="E80" s="403">
        <v>3900</v>
      </c>
      <c r="F80" s="403">
        <v>1</v>
      </c>
      <c r="G80" s="404">
        <f t="shared" si="3"/>
        <v>3900</v>
      </c>
      <c r="H80" s="405">
        <f t="shared" si="0"/>
        <v>1</v>
      </c>
      <c r="I80" s="405">
        <f t="shared" si="4"/>
        <v>3900</v>
      </c>
    </row>
    <row r="81" spans="1:9">
      <c r="A81" s="400">
        <v>77</v>
      </c>
      <c r="B81" s="402" t="s">
        <v>122</v>
      </c>
      <c r="C81" s="400">
        <v>2013</v>
      </c>
      <c r="D81" s="400" t="s">
        <v>13</v>
      </c>
      <c r="E81" s="403">
        <v>11700</v>
      </c>
      <c r="F81" s="403">
        <v>1</v>
      </c>
      <c r="G81" s="404">
        <f t="shared" si="3"/>
        <v>11700</v>
      </c>
      <c r="H81" s="405">
        <f t="shared" si="0"/>
        <v>1</v>
      </c>
      <c r="I81" s="405">
        <f t="shared" si="4"/>
        <v>11700</v>
      </c>
    </row>
    <row r="82" spans="1:9">
      <c r="A82" s="400">
        <v>78</v>
      </c>
      <c r="B82" s="402" t="s">
        <v>2098</v>
      </c>
      <c r="C82" s="400">
        <v>2013</v>
      </c>
      <c r="D82" s="400" t="s">
        <v>13</v>
      </c>
      <c r="E82" s="403">
        <v>2080</v>
      </c>
      <c r="F82" s="403">
        <v>1</v>
      </c>
      <c r="G82" s="404">
        <f t="shared" si="3"/>
        <v>2080</v>
      </c>
      <c r="H82" s="405">
        <f t="shared" si="0"/>
        <v>1</v>
      </c>
      <c r="I82" s="405">
        <f t="shared" si="4"/>
        <v>2080</v>
      </c>
    </row>
    <row r="83" spans="1:9">
      <c r="A83" s="400">
        <v>79</v>
      </c>
      <c r="B83" s="402" t="s">
        <v>2099</v>
      </c>
      <c r="C83" s="400">
        <v>2013</v>
      </c>
      <c r="D83" s="400" t="s">
        <v>13</v>
      </c>
      <c r="E83" s="403">
        <v>25350</v>
      </c>
      <c r="F83" s="403">
        <v>1</v>
      </c>
      <c r="G83" s="404">
        <f t="shared" si="3"/>
        <v>25350</v>
      </c>
      <c r="H83" s="405">
        <f t="shared" si="0"/>
        <v>1</v>
      </c>
      <c r="I83" s="405">
        <f t="shared" si="4"/>
        <v>25350</v>
      </c>
    </row>
    <row r="84" spans="1:9">
      <c r="A84" s="400">
        <v>80</v>
      </c>
      <c r="B84" s="402" t="s">
        <v>2100</v>
      </c>
      <c r="C84" s="400">
        <v>2013</v>
      </c>
      <c r="D84" s="400" t="s">
        <v>13</v>
      </c>
      <c r="E84" s="403">
        <v>640</v>
      </c>
      <c r="F84" s="403">
        <v>1</v>
      </c>
      <c r="G84" s="404">
        <f t="shared" si="3"/>
        <v>640</v>
      </c>
      <c r="H84" s="405">
        <f t="shared" si="0"/>
        <v>1</v>
      </c>
      <c r="I84" s="405">
        <f t="shared" si="4"/>
        <v>640</v>
      </c>
    </row>
    <row r="85" spans="1:9">
      <c r="A85" s="400">
        <v>81</v>
      </c>
      <c r="B85" s="402" t="s">
        <v>2101</v>
      </c>
      <c r="C85" s="400">
        <v>2013</v>
      </c>
      <c r="D85" s="400" t="s">
        <v>13</v>
      </c>
      <c r="E85" s="403">
        <v>7200</v>
      </c>
      <c r="F85" s="403">
        <v>1</v>
      </c>
      <c r="G85" s="404">
        <f t="shared" si="3"/>
        <v>7200</v>
      </c>
      <c r="H85" s="405">
        <f t="shared" si="0"/>
        <v>1</v>
      </c>
      <c r="I85" s="405">
        <f t="shared" si="4"/>
        <v>7200</v>
      </c>
    </row>
    <row r="86" spans="1:9">
      <c r="A86" s="400">
        <v>82</v>
      </c>
      <c r="B86" s="402" t="s">
        <v>345</v>
      </c>
      <c r="C86" s="400">
        <v>2013</v>
      </c>
      <c r="D86" s="400" t="s">
        <v>13</v>
      </c>
      <c r="E86" s="403">
        <v>8125</v>
      </c>
      <c r="F86" s="403">
        <v>24</v>
      </c>
      <c r="G86" s="404">
        <f t="shared" si="3"/>
        <v>195000</v>
      </c>
      <c r="H86" s="405">
        <f t="shared" si="0"/>
        <v>24</v>
      </c>
      <c r="I86" s="405">
        <f t="shared" si="4"/>
        <v>195000</v>
      </c>
    </row>
    <row r="87" spans="1:9">
      <c r="A87" s="400">
        <v>83</v>
      </c>
      <c r="B87" s="402" t="s">
        <v>1028</v>
      </c>
      <c r="C87" s="400">
        <v>2013</v>
      </c>
      <c r="D87" s="400" t="s">
        <v>13</v>
      </c>
      <c r="E87" s="403">
        <v>5200</v>
      </c>
      <c r="F87" s="403">
        <v>2</v>
      </c>
      <c r="G87" s="404">
        <f t="shared" si="3"/>
        <v>10400</v>
      </c>
      <c r="H87" s="405">
        <f t="shared" si="0"/>
        <v>2</v>
      </c>
      <c r="I87" s="405">
        <f t="shared" si="4"/>
        <v>10400</v>
      </c>
    </row>
    <row r="88" spans="1:9">
      <c r="A88" s="400">
        <v>84</v>
      </c>
      <c r="B88" s="402" t="s">
        <v>2102</v>
      </c>
      <c r="C88" s="400">
        <v>2013</v>
      </c>
      <c r="D88" s="400" t="s">
        <v>13</v>
      </c>
      <c r="E88" s="403">
        <v>228</v>
      </c>
      <c r="F88" s="403">
        <v>24</v>
      </c>
      <c r="G88" s="404">
        <f t="shared" si="3"/>
        <v>5472</v>
      </c>
      <c r="H88" s="405">
        <f t="shared" si="0"/>
        <v>24</v>
      </c>
      <c r="I88" s="405">
        <f t="shared" si="4"/>
        <v>5472</v>
      </c>
    </row>
    <row r="89" spans="1:9">
      <c r="A89" s="400">
        <v>85</v>
      </c>
      <c r="B89" s="402" t="s">
        <v>2103</v>
      </c>
      <c r="C89" s="400">
        <v>2013</v>
      </c>
      <c r="D89" s="400" t="s">
        <v>13</v>
      </c>
      <c r="E89" s="403">
        <v>260</v>
      </c>
      <c r="F89" s="403">
        <f>12-2</f>
        <v>10</v>
      </c>
      <c r="G89" s="404">
        <f t="shared" si="3"/>
        <v>2600</v>
      </c>
      <c r="H89" s="405">
        <f t="shared" si="0"/>
        <v>10</v>
      </c>
      <c r="I89" s="405">
        <f t="shared" si="4"/>
        <v>2600</v>
      </c>
    </row>
    <row r="90" spans="1:9">
      <c r="A90" s="400">
        <v>86</v>
      </c>
      <c r="B90" s="402" t="s">
        <v>1474</v>
      </c>
      <c r="C90" s="400">
        <v>2013</v>
      </c>
      <c r="D90" s="400" t="s">
        <v>13</v>
      </c>
      <c r="E90" s="403">
        <v>33</v>
      </c>
      <c r="F90" s="403">
        <v>35</v>
      </c>
      <c r="G90" s="404">
        <f t="shared" si="3"/>
        <v>1155</v>
      </c>
      <c r="H90" s="405">
        <f t="shared" si="0"/>
        <v>35</v>
      </c>
      <c r="I90" s="405">
        <f t="shared" si="4"/>
        <v>1155</v>
      </c>
    </row>
    <row r="91" spans="1:9">
      <c r="A91" s="400">
        <v>87</v>
      </c>
      <c r="B91" s="402" t="s">
        <v>2104</v>
      </c>
      <c r="C91" s="400">
        <v>2013</v>
      </c>
      <c r="D91" s="400" t="s">
        <v>13</v>
      </c>
      <c r="E91" s="403">
        <v>228</v>
      </c>
      <c r="F91" s="403">
        <v>9</v>
      </c>
      <c r="G91" s="404">
        <f t="shared" si="3"/>
        <v>2052</v>
      </c>
      <c r="H91" s="405">
        <f t="shared" si="0"/>
        <v>9</v>
      </c>
      <c r="I91" s="405">
        <f t="shared" si="4"/>
        <v>2052</v>
      </c>
    </row>
    <row r="92" spans="1:9">
      <c r="A92" s="400">
        <v>88</v>
      </c>
      <c r="B92" s="402" t="s">
        <v>2105</v>
      </c>
      <c r="C92" s="400">
        <v>2013</v>
      </c>
      <c r="D92" s="400" t="s">
        <v>13</v>
      </c>
      <c r="E92" s="403">
        <v>2535</v>
      </c>
      <c r="F92" s="403">
        <v>176</v>
      </c>
      <c r="G92" s="404">
        <f t="shared" si="3"/>
        <v>446160</v>
      </c>
      <c r="H92" s="405">
        <f t="shared" si="0"/>
        <v>176</v>
      </c>
      <c r="I92" s="405">
        <f t="shared" si="4"/>
        <v>446160</v>
      </c>
    </row>
    <row r="93" spans="1:9">
      <c r="A93" s="400">
        <v>89</v>
      </c>
      <c r="B93" s="402" t="s">
        <v>2106</v>
      </c>
      <c r="C93" s="400">
        <v>2017</v>
      </c>
      <c r="D93" s="400" t="s">
        <v>13</v>
      </c>
      <c r="E93" s="403">
        <v>40000</v>
      </c>
      <c r="F93" s="403">
        <v>1</v>
      </c>
      <c r="G93" s="404">
        <f t="shared" si="3"/>
        <v>40000</v>
      </c>
      <c r="H93" s="405">
        <f t="shared" si="0"/>
        <v>1</v>
      </c>
      <c r="I93" s="405">
        <f t="shared" si="4"/>
        <v>40000</v>
      </c>
    </row>
    <row r="94" spans="1:9">
      <c r="A94" s="400">
        <v>90</v>
      </c>
      <c r="B94" s="402" t="s">
        <v>2107</v>
      </c>
      <c r="C94" s="400">
        <v>2017</v>
      </c>
      <c r="D94" s="400" t="s">
        <v>13</v>
      </c>
      <c r="E94" s="403">
        <v>2765</v>
      </c>
      <c r="F94" s="403">
        <v>1</v>
      </c>
      <c r="G94" s="404">
        <f t="shared" si="3"/>
        <v>2765</v>
      </c>
      <c r="H94" s="405">
        <f t="shared" si="0"/>
        <v>1</v>
      </c>
      <c r="I94" s="405">
        <f t="shared" si="4"/>
        <v>2765</v>
      </c>
    </row>
    <row r="95" spans="1:9">
      <c r="A95" s="400">
        <v>91</v>
      </c>
      <c r="B95" s="402" t="s">
        <v>1415</v>
      </c>
      <c r="C95" s="400">
        <v>2017</v>
      </c>
      <c r="D95" s="400" t="s">
        <v>13</v>
      </c>
      <c r="E95" s="403">
        <v>11850</v>
      </c>
      <c r="F95" s="403">
        <v>20</v>
      </c>
      <c r="G95" s="404">
        <f t="shared" si="3"/>
        <v>237000</v>
      </c>
      <c r="H95" s="405">
        <f t="shared" si="0"/>
        <v>20</v>
      </c>
      <c r="I95" s="405">
        <f t="shared" si="4"/>
        <v>237000</v>
      </c>
    </row>
    <row r="96" spans="1:9">
      <c r="A96" s="400">
        <v>92</v>
      </c>
      <c r="B96" s="402" t="s">
        <v>2108</v>
      </c>
      <c r="C96" s="400">
        <v>2017</v>
      </c>
      <c r="D96" s="400" t="s">
        <v>13</v>
      </c>
      <c r="E96" s="403">
        <v>7900</v>
      </c>
      <c r="F96" s="403">
        <v>20</v>
      </c>
      <c r="G96" s="404">
        <f t="shared" si="3"/>
        <v>158000</v>
      </c>
      <c r="H96" s="405">
        <f t="shared" si="0"/>
        <v>20</v>
      </c>
      <c r="I96" s="405">
        <f t="shared" si="4"/>
        <v>158000</v>
      </c>
    </row>
    <row r="97" spans="1:9">
      <c r="A97" s="400">
        <v>93</v>
      </c>
      <c r="B97" s="402" t="s">
        <v>2109</v>
      </c>
      <c r="C97" s="400">
        <v>2017</v>
      </c>
      <c r="D97" s="400" t="s">
        <v>13</v>
      </c>
      <c r="E97" s="403">
        <v>1817</v>
      </c>
      <c r="F97" s="403">
        <v>35</v>
      </c>
      <c r="G97" s="404">
        <f t="shared" si="3"/>
        <v>63595</v>
      </c>
      <c r="H97" s="405">
        <f t="shared" si="0"/>
        <v>35</v>
      </c>
      <c r="I97" s="405">
        <f t="shared" si="4"/>
        <v>63595</v>
      </c>
    </row>
    <row r="98" spans="1:9">
      <c r="A98" s="400">
        <v>94</v>
      </c>
      <c r="B98" s="402" t="s">
        <v>587</v>
      </c>
      <c r="C98" s="400">
        <v>2017</v>
      </c>
      <c r="D98" s="400" t="s">
        <v>13</v>
      </c>
      <c r="E98" s="403">
        <v>5925</v>
      </c>
      <c r="F98" s="403">
        <v>1</v>
      </c>
      <c r="G98" s="404">
        <f t="shared" si="3"/>
        <v>5925</v>
      </c>
      <c r="H98" s="405">
        <f t="shared" si="0"/>
        <v>1</v>
      </c>
      <c r="I98" s="405">
        <f t="shared" si="4"/>
        <v>5925</v>
      </c>
    </row>
    <row r="99" spans="1:9">
      <c r="A99" s="400">
        <v>95</v>
      </c>
      <c r="B99" s="402" t="s">
        <v>2110</v>
      </c>
      <c r="C99" s="400">
        <v>2017</v>
      </c>
      <c r="D99" s="400" t="s">
        <v>13</v>
      </c>
      <c r="E99" s="403">
        <v>52077</v>
      </c>
      <c r="F99" s="403">
        <v>1</v>
      </c>
      <c r="G99" s="404">
        <f t="shared" si="3"/>
        <v>52077</v>
      </c>
      <c r="H99" s="405">
        <f t="shared" si="0"/>
        <v>1</v>
      </c>
      <c r="I99" s="405">
        <f t="shared" si="4"/>
        <v>52077</v>
      </c>
    </row>
    <row r="100" spans="1:9">
      <c r="A100" s="400">
        <v>96</v>
      </c>
      <c r="B100" s="402" t="s">
        <v>2111</v>
      </c>
      <c r="C100" s="400">
        <v>2017</v>
      </c>
      <c r="D100" s="400" t="s">
        <v>13</v>
      </c>
      <c r="E100" s="403">
        <v>8532</v>
      </c>
      <c r="F100" s="403">
        <v>1</v>
      </c>
      <c r="G100" s="404">
        <f t="shared" si="3"/>
        <v>8532</v>
      </c>
      <c r="H100" s="405">
        <f t="shared" si="0"/>
        <v>1</v>
      </c>
      <c r="I100" s="405">
        <f t="shared" si="4"/>
        <v>8532</v>
      </c>
    </row>
    <row r="101" spans="1:9">
      <c r="A101" s="400">
        <v>97</v>
      </c>
      <c r="B101" s="402" t="s">
        <v>1427</v>
      </c>
      <c r="C101" s="400">
        <v>2017</v>
      </c>
      <c r="D101" s="400" t="s">
        <v>13</v>
      </c>
      <c r="E101" s="403">
        <v>38710</v>
      </c>
      <c r="F101" s="403">
        <v>1</v>
      </c>
      <c r="G101" s="404">
        <f t="shared" si="3"/>
        <v>38710</v>
      </c>
      <c r="H101" s="405">
        <f t="shared" si="0"/>
        <v>1</v>
      </c>
      <c r="I101" s="405">
        <f t="shared" si="4"/>
        <v>38710</v>
      </c>
    </row>
    <row r="102" spans="1:9">
      <c r="A102" s="400">
        <v>98</v>
      </c>
      <c r="B102" s="402" t="s">
        <v>2112</v>
      </c>
      <c r="C102" s="400">
        <v>2017</v>
      </c>
      <c r="D102" s="400" t="s">
        <v>13</v>
      </c>
      <c r="E102" s="403">
        <v>3713</v>
      </c>
      <c r="F102" s="403">
        <v>1</v>
      </c>
      <c r="G102" s="404">
        <f t="shared" si="3"/>
        <v>3713</v>
      </c>
      <c r="H102" s="405">
        <f t="shared" si="0"/>
        <v>1</v>
      </c>
      <c r="I102" s="405">
        <f t="shared" si="4"/>
        <v>3713</v>
      </c>
    </row>
    <row r="103" spans="1:9">
      <c r="A103" s="400">
        <v>99</v>
      </c>
      <c r="B103" s="402" t="s">
        <v>2113</v>
      </c>
      <c r="C103" s="400">
        <v>2017</v>
      </c>
      <c r="D103" s="400" t="s">
        <v>13</v>
      </c>
      <c r="E103" s="403">
        <v>15010</v>
      </c>
      <c r="F103" s="403">
        <v>1</v>
      </c>
      <c r="G103" s="404">
        <f t="shared" si="3"/>
        <v>15010</v>
      </c>
      <c r="H103" s="405">
        <f t="shared" si="0"/>
        <v>1</v>
      </c>
      <c r="I103" s="405">
        <f t="shared" si="4"/>
        <v>15010</v>
      </c>
    </row>
    <row r="104" spans="1:9">
      <c r="A104" s="400">
        <v>100</v>
      </c>
      <c r="B104" s="402" t="s">
        <v>2114</v>
      </c>
      <c r="C104" s="400">
        <v>2017</v>
      </c>
      <c r="D104" s="400" t="s">
        <v>13</v>
      </c>
      <c r="E104" s="403">
        <v>18881</v>
      </c>
      <c r="F104" s="403">
        <v>1</v>
      </c>
      <c r="G104" s="404">
        <f t="shared" si="3"/>
        <v>18881</v>
      </c>
      <c r="H104" s="405">
        <f t="shared" ref="H104:H128" si="5">SUM(F104)</f>
        <v>1</v>
      </c>
      <c r="I104" s="405">
        <f t="shared" si="4"/>
        <v>18881</v>
      </c>
    </row>
    <row r="105" spans="1:9">
      <c r="A105" s="400">
        <v>101</v>
      </c>
      <c r="B105" s="402" t="s">
        <v>1477</v>
      </c>
      <c r="C105" s="400">
        <v>2017</v>
      </c>
      <c r="D105" s="400" t="s">
        <v>13</v>
      </c>
      <c r="E105" s="403">
        <v>4740</v>
      </c>
      <c r="F105" s="403">
        <v>10</v>
      </c>
      <c r="G105" s="404">
        <f t="shared" si="3"/>
        <v>47400</v>
      </c>
      <c r="H105" s="405">
        <f t="shared" si="5"/>
        <v>10</v>
      </c>
      <c r="I105" s="405">
        <f t="shared" si="4"/>
        <v>47400</v>
      </c>
    </row>
    <row r="106" spans="1:9">
      <c r="A106" s="400">
        <v>102</v>
      </c>
      <c r="B106" s="402" t="s">
        <v>2115</v>
      </c>
      <c r="C106" s="400">
        <v>2017</v>
      </c>
      <c r="D106" s="400" t="s">
        <v>13</v>
      </c>
      <c r="E106" s="403">
        <v>123840</v>
      </c>
      <c r="F106" s="403">
        <v>1</v>
      </c>
      <c r="G106" s="404">
        <f t="shared" si="3"/>
        <v>123840</v>
      </c>
      <c r="H106" s="405">
        <f t="shared" si="5"/>
        <v>1</v>
      </c>
      <c r="I106" s="405">
        <f t="shared" si="4"/>
        <v>123840</v>
      </c>
    </row>
    <row r="107" spans="1:9">
      <c r="A107" s="400">
        <v>103</v>
      </c>
      <c r="B107" s="402" t="s">
        <v>1443</v>
      </c>
      <c r="C107" s="400">
        <v>2017</v>
      </c>
      <c r="D107" s="400" t="s">
        <v>13</v>
      </c>
      <c r="E107" s="403">
        <v>140160</v>
      </c>
      <c r="F107" s="403">
        <v>1</v>
      </c>
      <c r="G107" s="404">
        <f t="shared" si="3"/>
        <v>140160</v>
      </c>
      <c r="H107" s="405">
        <f t="shared" si="5"/>
        <v>1</v>
      </c>
      <c r="I107" s="405">
        <f t="shared" si="4"/>
        <v>140160</v>
      </c>
    </row>
    <row r="108" spans="1:9">
      <c r="A108" s="400">
        <v>104</v>
      </c>
      <c r="B108" s="402" t="s">
        <v>66</v>
      </c>
      <c r="C108" s="400">
        <v>2017</v>
      </c>
      <c r="D108" s="400" t="s">
        <v>13</v>
      </c>
      <c r="E108" s="403">
        <v>134300</v>
      </c>
      <c r="F108" s="403">
        <v>1</v>
      </c>
      <c r="G108" s="404">
        <f t="shared" si="3"/>
        <v>134300</v>
      </c>
      <c r="H108" s="405">
        <f t="shared" si="5"/>
        <v>1</v>
      </c>
      <c r="I108" s="405">
        <f t="shared" si="4"/>
        <v>134300</v>
      </c>
    </row>
    <row r="109" spans="1:9">
      <c r="A109" s="400">
        <v>105</v>
      </c>
      <c r="B109" s="407" t="s">
        <v>2116</v>
      </c>
      <c r="C109" s="400">
        <v>2017</v>
      </c>
      <c r="D109" s="400" t="s">
        <v>13</v>
      </c>
      <c r="E109" s="403">
        <v>5530</v>
      </c>
      <c r="F109" s="403">
        <v>1</v>
      </c>
      <c r="G109" s="404">
        <f t="shared" si="3"/>
        <v>5530</v>
      </c>
      <c r="H109" s="405">
        <f t="shared" si="5"/>
        <v>1</v>
      </c>
      <c r="I109" s="405">
        <f t="shared" si="4"/>
        <v>5530</v>
      </c>
    </row>
    <row r="110" spans="1:9">
      <c r="A110" s="400">
        <v>106</v>
      </c>
      <c r="B110" s="407" t="s">
        <v>2117</v>
      </c>
      <c r="C110" s="400">
        <v>2017</v>
      </c>
      <c r="D110" s="400" t="s">
        <v>13</v>
      </c>
      <c r="E110" s="403">
        <v>9480</v>
      </c>
      <c r="F110" s="403">
        <v>1</v>
      </c>
      <c r="G110" s="404">
        <f t="shared" si="3"/>
        <v>9480</v>
      </c>
      <c r="H110" s="405">
        <f t="shared" si="5"/>
        <v>1</v>
      </c>
      <c r="I110" s="405">
        <f t="shared" si="4"/>
        <v>9480</v>
      </c>
    </row>
    <row r="111" spans="1:9">
      <c r="A111" s="400">
        <v>107</v>
      </c>
      <c r="B111" s="409" t="s">
        <v>1597</v>
      </c>
      <c r="C111" s="400">
        <v>2017</v>
      </c>
      <c r="D111" s="400" t="s">
        <v>13</v>
      </c>
      <c r="E111" s="406">
        <v>3081</v>
      </c>
      <c r="F111" s="403">
        <v>1</v>
      </c>
      <c r="G111" s="404">
        <f t="shared" si="3"/>
        <v>3081</v>
      </c>
      <c r="H111" s="405">
        <f t="shared" si="5"/>
        <v>1</v>
      </c>
      <c r="I111" s="405">
        <f t="shared" si="4"/>
        <v>3081</v>
      </c>
    </row>
    <row r="112" spans="1:9">
      <c r="A112" s="400">
        <v>108</v>
      </c>
      <c r="B112" s="402" t="s">
        <v>66</v>
      </c>
      <c r="C112" s="400">
        <v>2018</v>
      </c>
      <c r="D112" s="400" t="s">
        <v>13</v>
      </c>
      <c r="E112" s="406">
        <v>130000</v>
      </c>
      <c r="F112" s="403">
        <v>1</v>
      </c>
      <c r="G112" s="404">
        <f t="shared" si="3"/>
        <v>130000</v>
      </c>
      <c r="H112" s="405">
        <f t="shared" si="5"/>
        <v>1</v>
      </c>
      <c r="I112" s="405">
        <f t="shared" si="4"/>
        <v>130000</v>
      </c>
    </row>
    <row r="113" spans="1:9">
      <c r="A113" s="400">
        <v>109</v>
      </c>
      <c r="B113" s="402" t="s">
        <v>2106</v>
      </c>
      <c r="C113" s="400">
        <v>2018</v>
      </c>
      <c r="D113" s="400" t="s">
        <v>13</v>
      </c>
      <c r="E113" s="406">
        <v>86110</v>
      </c>
      <c r="F113" s="403">
        <v>1</v>
      </c>
      <c r="G113" s="404">
        <f t="shared" si="3"/>
        <v>86110</v>
      </c>
      <c r="H113" s="405">
        <f t="shared" si="5"/>
        <v>1</v>
      </c>
      <c r="I113" s="405">
        <f t="shared" si="4"/>
        <v>86110</v>
      </c>
    </row>
    <row r="114" spans="1:9">
      <c r="A114" s="400">
        <v>110</v>
      </c>
      <c r="B114" s="402" t="s">
        <v>2118</v>
      </c>
      <c r="C114" s="400">
        <v>2018</v>
      </c>
      <c r="D114" s="400" t="s">
        <v>13</v>
      </c>
      <c r="E114" s="406">
        <v>444444</v>
      </c>
      <c r="F114" s="403">
        <v>1</v>
      </c>
      <c r="G114" s="404">
        <f t="shared" si="3"/>
        <v>444444</v>
      </c>
      <c r="H114" s="405">
        <f t="shared" si="5"/>
        <v>1</v>
      </c>
      <c r="I114" s="405">
        <f t="shared" si="4"/>
        <v>444444</v>
      </c>
    </row>
    <row r="115" spans="1:9">
      <c r="A115" s="400">
        <v>111</v>
      </c>
      <c r="B115" s="410" t="s">
        <v>1424</v>
      </c>
      <c r="C115" s="400">
        <v>2018</v>
      </c>
      <c r="D115" s="400" t="s">
        <v>13</v>
      </c>
      <c r="E115" s="406">
        <v>100000</v>
      </c>
      <c r="F115" s="403">
        <v>1</v>
      </c>
      <c r="G115" s="404">
        <f t="shared" si="3"/>
        <v>100000</v>
      </c>
      <c r="H115" s="405">
        <f t="shared" si="5"/>
        <v>1</v>
      </c>
      <c r="I115" s="405">
        <f t="shared" si="4"/>
        <v>100000</v>
      </c>
    </row>
    <row r="116" spans="1:9">
      <c r="A116" s="400">
        <v>112</v>
      </c>
      <c r="B116" s="410" t="s">
        <v>978</v>
      </c>
      <c r="C116" s="400">
        <v>2018</v>
      </c>
      <c r="D116" s="400" t="s">
        <v>13</v>
      </c>
      <c r="E116" s="406">
        <v>49958</v>
      </c>
      <c r="F116" s="403">
        <v>1</v>
      </c>
      <c r="G116" s="404">
        <f t="shared" si="3"/>
        <v>49958</v>
      </c>
      <c r="H116" s="405">
        <f t="shared" si="5"/>
        <v>1</v>
      </c>
      <c r="I116" s="405">
        <f t="shared" si="4"/>
        <v>49958</v>
      </c>
    </row>
    <row r="117" spans="1:9">
      <c r="A117" s="400">
        <v>113</v>
      </c>
      <c r="B117" s="410" t="s">
        <v>1431</v>
      </c>
      <c r="C117" s="400">
        <v>2018</v>
      </c>
      <c r="D117" s="400" t="s">
        <v>13</v>
      </c>
      <c r="E117" s="406">
        <v>38000</v>
      </c>
      <c r="F117" s="403">
        <v>30</v>
      </c>
      <c r="G117" s="404">
        <f t="shared" si="3"/>
        <v>1140000</v>
      </c>
      <c r="H117" s="405">
        <f t="shared" si="5"/>
        <v>30</v>
      </c>
      <c r="I117" s="1010">
        <f t="shared" si="4"/>
        <v>1140000</v>
      </c>
    </row>
    <row r="118" spans="1:9">
      <c r="A118" s="400">
        <v>114</v>
      </c>
      <c r="B118" s="410" t="s">
        <v>295</v>
      </c>
      <c r="C118" s="400">
        <v>2018</v>
      </c>
      <c r="D118" s="400" t="s">
        <v>13</v>
      </c>
      <c r="E118" s="406">
        <v>33900</v>
      </c>
      <c r="F118" s="403">
        <v>2</v>
      </c>
      <c r="G118" s="404">
        <f t="shared" si="3"/>
        <v>67800</v>
      </c>
      <c r="H118" s="405">
        <f t="shared" si="5"/>
        <v>2</v>
      </c>
      <c r="I118" s="405">
        <f t="shared" si="4"/>
        <v>67800</v>
      </c>
    </row>
    <row r="119" spans="1:9">
      <c r="A119" s="400">
        <v>115</v>
      </c>
      <c r="B119" s="410" t="s">
        <v>2064</v>
      </c>
      <c r="C119" s="400">
        <v>2018</v>
      </c>
      <c r="D119" s="400" t="s">
        <v>13</v>
      </c>
      <c r="E119" s="406">
        <v>39000</v>
      </c>
      <c r="F119" s="403">
        <v>2</v>
      </c>
      <c r="G119" s="404">
        <f t="shared" si="3"/>
        <v>78000</v>
      </c>
      <c r="H119" s="405">
        <f t="shared" si="5"/>
        <v>2</v>
      </c>
      <c r="I119" s="405">
        <f t="shared" si="4"/>
        <v>78000</v>
      </c>
    </row>
    <row r="120" spans="1:9">
      <c r="A120" s="400">
        <v>116</v>
      </c>
      <c r="B120" s="410" t="s">
        <v>714</v>
      </c>
      <c r="C120" s="400">
        <v>2018</v>
      </c>
      <c r="D120" s="400" t="s">
        <v>13</v>
      </c>
      <c r="E120" s="406">
        <v>38400</v>
      </c>
      <c r="F120" s="403">
        <v>2</v>
      </c>
      <c r="G120" s="404">
        <f t="shared" si="3"/>
        <v>76800</v>
      </c>
      <c r="H120" s="405">
        <f t="shared" si="5"/>
        <v>2</v>
      </c>
      <c r="I120" s="405">
        <f t="shared" si="4"/>
        <v>76800</v>
      </c>
    </row>
    <row r="121" spans="1:9">
      <c r="A121" s="400">
        <v>117</v>
      </c>
      <c r="B121" s="410" t="s">
        <v>2119</v>
      </c>
      <c r="C121" s="400">
        <v>2018</v>
      </c>
      <c r="D121" s="400" t="s">
        <v>13</v>
      </c>
      <c r="E121" s="406">
        <v>6300</v>
      </c>
      <c r="F121" s="403">
        <v>10</v>
      </c>
      <c r="G121" s="404">
        <f t="shared" si="3"/>
        <v>63000</v>
      </c>
      <c r="H121" s="405">
        <f t="shared" si="5"/>
        <v>10</v>
      </c>
      <c r="I121" s="405">
        <f t="shared" si="4"/>
        <v>63000</v>
      </c>
    </row>
    <row r="122" spans="1:9">
      <c r="A122" s="400">
        <v>118</v>
      </c>
      <c r="B122" s="410" t="s">
        <v>2120</v>
      </c>
      <c r="C122" s="400">
        <v>2018</v>
      </c>
      <c r="D122" s="400" t="s">
        <v>13</v>
      </c>
      <c r="E122" s="406">
        <v>24000</v>
      </c>
      <c r="F122" s="403">
        <v>2</v>
      </c>
      <c r="G122" s="404">
        <f t="shared" si="3"/>
        <v>48000</v>
      </c>
      <c r="H122" s="405">
        <f t="shared" si="5"/>
        <v>2</v>
      </c>
      <c r="I122" s="405">
        <f t="shared" si="4"/>
        <v>48000</v>
      </c>
    </row>
    <row r="123" spans="1:9">
      <c r="A123" s="400">
        <v>119</v>
      </c>
      <c r="B123" s="410" t="s">
        <v>1455</v>
      </c>
      <c r="C123" s="400">
        <v>2018</v>
      </c>
      <c r="D123" s="400" t="s">
        <v>13</v>
      </c>
      <c r="E123" s="406">
        <v>5000</v>
      </c>
      <c r="F123" s="403">
        <v>60</v>
      </c>
      <c r="G123" s="404">
        <f t="shared" si="3"/>
        <v>300000</v>
      </c>
      <c r="H123" s="405">
        <f t="shared" si="5"/>
        <v>60</v>
      </c>
      <c r="I123" s="405">
        <f t="shared" si="4"/>
        <v>300000</v>
      </c>
    </row>
    <row r="124" spans="1:9">
      <c r="A124" s="400">
        <v>120</v>
      </c>
      <c r="B124" s="410" t="s">
        <v>2121</v>
      </c>
      <c r="C124" s="400">
        <v>2018</v>
      </c>
      <c r="D124" s="400" t="s">
        <v>13</v>
      </c>
      <c r="E124" s="406">
        <v>2500</v>
      </c>
      <c r="F124" s="403">
        <v>60</v>
      </c>
      <c r="G124" s="404">
        <f t="shared" si="3"/>
        <v>150000</v>
      </c>
      <c r="H124" s="405">
        <f t="shared" si="5"/>
        <v>60</v>
      </c>
      <c r="I124" s="405">
        <f t="shared" si="4"/>
        <v>150000</v>
      </c>
    </row>
    <row r="125" spans="1:9">
      <c r="A125" s="400">
        <v>121</v>
      </c>
      <c r="B125" s="410" t="s">
        <v>719</v>
      </c>
      <c r="C125" s="400">
        <v>2018</v>
      </c>
      <c r="D125" s="400" t="s">
        <v>13</v>
      </c>
      <c r="E125" s="406">
        <v>800</v>
      </c>
      <c r="F125" s="403">
        <v>60</v>
      </c>
      <c r="G125" s="404">
        <f t="shared" si="3"/>
        <v>48000</v>
      </c>
      <c r="H125" s="405">
        <f t="shared" si="5"/>
        <v>60</v>
      </c>
      <c r="I125" s="405">
        <f t="shared" si="4"/>
        <v>48000</v>
      </c>
    </row>
    <row r="126" spans="1:9">
      <c r="A126" s="400">
        <v>122</v>
      </c>
      <c r="B126" s="410" t="s">
        <v>1917</v>
      </c>
      <c r="C126" s="400">
        <v>2018</v>
      </c>
      <c r="D126" s="400" t="s">
        <v>13</v>
      </c>
      <c r="E126" s="406">
        <v>2000</v>
      </c>
      <c r="F126" s="403">
        <v>60</v>
      </c>
      <c r="G126" s="404">
        <f t="shared" si="3"/>
        <v>120000</v>
      </c>
      <c r="H126" s="405">
        <f t="shared" si="5"/>
        <v>60</v>
      </c>
      <c r="I126" s="405">
        <f t="shared" si="4"/>
        <v>120000</v>
      </c>
    </row>
    <row r="127" spans="1:9">
      <c r="A127" s="400">
        <v>123</v>
      </c>
      <c r="B127" s="410" t="s">
        <v>2122</v>
      </c>
      <c r="C127" s="400">
        <v>2018</v>
      </c>
      <c r="D127" s="400" t="s">
        <v>13</v>
      </c>
      <c r="E127" s="406">
        <v>2400</v>
      </c>
      <c r="F127" s="403">
        <v>120</v>
      </c>
      <c r="G127" s="404">
        <f t="shared" si="3"/>
        <v>288000</v>
      </c>
      <c r="H127" s="405">
        <f t="shared" si="5"/>
        <v>120</v>
      </c>
      <c r="I127" s="405">
        <f t="shared" si="4"/>
        <v>288000</v>
      </c>
    </row>
    <row r="128" spans="1:9">
      <c r="A128" s="400">
        <v>124</v>
      </c>
      <c r="B128" s="409" t="s">
        <v>1597</v>
      </c>
      <c r="C128" s="411">
        <v>2019</v>
      </c>
      <c r="D128" s="400" t="s">
        <v>13</v>
      </c>
      <c r="E128" s="408">
        <v>8000</v>
      </c>
      <c r="F128" s="408">
        <v>2</v>
      </c>
      <c r="G128" s="404">
        <f t="shared" si="3"/>
        <v>16000</v>
      </c>
      <c r="H128" s="408">
        <f t="shared" si="5"/>
        <v>2</v>
      </c>
      <c r="I128" s="405">
        <f t="shared" si="4"/>
        <v>16000</v>
      </c>
    </row>
    <row r="129" spans="1:9">
      <c r="A129" s="400">
        <v>125</v>
      </c>
      <c r="B129" s="407" t="s">
        <v>2116</v>
      </c>
      <c r="C129" s="411">
        <v>2019</v>
      </c>
      <c r="D129" s="400" t="s">
        <v>13</v>
      </c>
      <c r="E129" s="408">
        <v>8000</v>
      </c>
      <c r="F129" s="408">
        <v>2</v>
      </c>
      <c r="G129" s="404">
        <f t="shared" si="3"/>
        <v>16000</v>
      </c>
      <c r="H129" s="408">
        <f t="shared" ref="H129:H151" si="6">SUM(F129)</f>
        <v>2</v>
      </c>
      <c r="I129" s="405">
        <f t="shared" si="4"/>
        <v>16000</v>
      </c>
    </row>
    <row r="130" spans="1:9">
      <c r="A130" s="400">
        <v>126</v>
      </c>
      <c r="B130" s="408" t="s">
        <v>2123</v>
      </c>
      <c r="C130" s="411">
        <v>2019</v>
      </c>
      <c r="D130" s="400" t="s">
        <v>13</v>
      </c>
      <c r="E130" s="408">
        <v>380</v>
      </c>
      <c r="F130" s="408">
        <v>60</v>
      </c>
      <c r="G130" s="404">
        <f t="shared" si="3"/>
        <v>22800</v>
      </c>
      <c r="H130" s="408">
        <f t="shared" si="6"/>
        <v>60</v>
      </c>
      <c r="I130" s="405">
        <f t="shared" si="4"/>
        <v>22800</v>
      </c>
    </row>
    <row r="131" spans="1:9">
      <c r="A131" s="400">
        <v>127</v>
      </c>
      <c r="B131" s="408" t="s">
        <v>1556</v>
      </c>
      <c r="C131" s="411">
        <v>2019</v>
      </c>
      <c r="D131" s="400" t="s">
        <v>13</v>
      </c>
      <c r="E131" s="408">
        <v>380</v>
      </c>
      <c r="F131" s="408">
        <v>60</v>
      </c>
      <c r="G131" s="404">
        <f t="shared" si="3"/>
        <v>22800</v>
      </c>
      <c r="H131" s="408">
        <f t="shared" si="6"/>
        <v>60</v>
      </c>
      <c r="I131" s="405">
        <f t="shared" si="4"/>
        <v>22800</v>
      </c>
    </row>
    <row r="132" spans="1:9">
      <c r="A132" s="400">
        <v>128</v>
      </c>
      <c r="B132" s="402" t="s">
        <v>1474</v>
      </c>
      <c r="C132" s="411">
        <v>2019</v>
      </c>
      <c r="D132" s="400" t="s">
        <v>13</v>
      </c>
      <c r="E132" s="408">
        <v>220</v>
      </c>
      <c r="F132" s="408">
        <v>60</v>
      </c>
      <c r="G132" s="404">
        <f t="shared" si="3"/>
        <v>13200</v>
      </c>
      <c r="H132" s="408">
        <f t="shared" si="6"/>
        <v>60</v>
      </c>
      <c r="I132" s="405">
        <f t="shared" si="4"/>
        <v>13200</v>
      </c>
    </row>
    <row r="133" spans="1:9">
      <c r="A133" s="400">
        <v>129</v>
      </c>
      <c r="B133" s="402" t="s">
        <v>2104</v>
      </c>
      <c r="C133" s="411">
        <v>2019</v>
      </c>
      <c r="D133" s="400" t="s">
        <v>13</v>
      </c>
      <c r="E133" s="408">
        <v>3500</v>
      </c>
      <c r="F133" s="408">
        <v>2</v>
      </c>
      <c r="G133" s="404">
        <f t="shared" si="3"/>
        <v>7000</v>
      </c>
      <c r="H133" s="408">
        <f t="shared" si="6"/>
        <v>2</v>
      </c>
      <c r="I133" s="405">
        <f t="shared" si="4"/>
        <v>7000</v>
      </c>
    </row>
    <row r="134" spans="1:9">
      <c r="A134" s="400">
        <v>130</v>
      </c>
      <c r="B134" s="408" t="s">
        <v>1473</v>
      </c>
      <c r="C134" s="411">
        <v>2019</v>
      </c>
      <c r="D134" s="400" t="s">
        <v>13</v>
      </c>
      <c r="E134" s="408">
        <v>2500</v>
      </c>
      <c r="F134" s="408">
        <v>2</v>
      </c>
      <c r="G134" s="404">
        <f t="shared" ref="G134:G172" si="7">E134*F134</f>
        <v>5000</v>
      </c>
      <c r="H134" s="408">
        <f t="shared" si="6"/>
        <v>2</v>
      </c>
      <c r="I134" s="405">
        <f t="shared" ref="I134:I172" si="8">G134</f>
        <v>5000</v>
      </c>
    </row>
    <row r="135" spans="1:9">
      <c r="A135" s="400">
        <v>131</v>
      </c>
      <c r="B135" s="408" t="s">
        <v>2124</v>
      </c>
      <c r="C135" s="411">
        <v>2019</v>
      </c>
      <c r="D135" s="400" t="s">
        <v>13</v>
      </c>
      <c r="E135" s="408">
        <v>25000</v>
      </c>
      <c r="F135" s="408">
        <v>1</v>
      </c>
      <c r="G135" s="404">
        <f t="shared" si="7"/>
        <v>25000</v>
      </c>
      <c r="H135" s="408">
        <f t="shared" si="6"/>
        <v>1</v>
      </c>
      <c r="I135" s="405">
        <f t="shared" si="8"/>
        <v>25000</v>
      </c>
    </row>
    <row r="136" spans="1:9">
      <c r="A136" s="400">
        <v>132</v>
      </c>
      <c r="B136" s="408" t="s">
        <v>2125</v>
      </c>
      <c r="C136" s="411">
        <v>2019</v>
      </c>
      <c r="D136" s="400" t="s">
        <v>13</v>
      </c>
      <c r="E136" s="408">
        <v>12000</v>
      </c>
      <c r="F136" s="408">
        <v>10</v>
      </c>
      <c r="G136" s="404">
        <f t="shared" si="7"/>
        <v>120000</v>
      </c>
      <c r="H136" s="408">
        <f t="shared" si="6"/>
        <v>10</v>
      </c>
      <c r="I136" s="405">
        <f t="shared" si="8"/>
        <v>120000</v>
      </c>
    </row>
    <row r="137" spans="1:9">
      <c r="A137" s="400">
        <v>133</v>
      </c>
      <c r="B137" s="408" t="s">
        <v>1477</v>
      </c>
      <c r="C137" s="411">
        <v>2019</v>
      </c>
      <c r="D137" s="400" t="s">
        <v>13</v>
      </c>
      <c r="E137" s="408">
        <v>7000</v>
      </c>
      <c r="F137" s="408">
        <v>8</v>
      </c>
      <c r="G137" s="404">
        <f t="shared" si="7"/>
        <v>56000</v>
      </c>
      <c r="H137" s="408">
        <f t="shared" si="6"/>
        <v>8</v>
      </c>
      <c r="I137" s="405">
        <f t="shared" si="8"/>
        <v>56000</v>
      </c>
    </row>
    <row r="138" spans="1:9">
      <c r="A138" s="400">
        <v>134</v>
      </c>
      <c r="B138" s="402" t="s">
        <v>741</v>
      </c>
      <c r="C138" s="411">
        <v>2019</v>
      </c>
      <c r="D138" s="400" t="s">
        <v>13</v>
      </c>
      <c r="E138" s="408">
        <v>120000</v>
      </c>
      <c r="F138" s="408">
        <v>2</v>
      </c>
      <c r="G138" s="404">
        <f t="shared" si="7"/>
        <v>240000</v>
      </c>
      <c r="H138" s="408">
        <f t="shared" si="6"/>
        <v>2</v>
      </c>
      <c r="I138" s="405">
        <f t="shared" si="8"/>
        <v>240000</v>
      </c>
    </row>
    <row r="139" spans="1:9">
      <c r="A139" s="400">
        <v>135</v>
      </c>
      <c r="B139" s="402" t="s">
        <v>702</v>
      </c>
      <c r="C139" s="411">
        <v>2019</v>
      </c>
      <c r="D139" s="400" t="s">
        <v>13</v>
      </c>
      <c r="E139" s="408">
        <v>3000</v>
      </c>
      <c r="F139" s="408">
        <v>60</v>
      </c>
      <c r="G139" s="404">
        <f t="shared" si="7"/>
        <v>180000</v>
      </c>
      <c r="H139" s="408">
        <f t="shared" si="6"/>
        <v>60</v>
      </c>
      <c r="I139" s="405">
        <f t="shared" si="8"/>
        <v>180000</v>
      </c>
    </row>
    <row r="140" spans="1:9">
      <c r="A140" s="400">
        <v>136</v>
      </c>
      <c r="B140" s="22" t="s">
        <v>2066</v>
      </c>
      <c r="C140" s="411">
        <v>2019</v>
      </c>
      <c r="D140" s="400" t="s">
        <v>13</v>
      </c>
      <c r="E140" s="408">
        <v>43000</v>
      </c>
      <c r="F140" s="408">
        <v>2</v>
      </c>
      <c r="G140" s="404">
        <f t="shared" si="7"/>
        <v>86000</v>
      </c>
      <c r="H140" s="408">
        <f t="shared" si="6"/>
        <v>2</v>
      </c>
      <c r="I140" s="405">
        <f t="shared" si="8"/>
        <v>86000</v>
      </c>
    </row>
    <row r="141" spans="1:9">
      <c r="A141" s="400">
        <v>137</v>
      </c>
      <c r="B141" s="402" t="s">
        <v>709</v>
      </c>
      <c r="C141" s="411">
        <v>2019</v>
      </c>
      <c r="D141" s="400" t="s">
        <v>13</v>
      </c>
      <c r="E141" s="408">
        <v>15000</v>
      </c>
      <c r="F141" s="408">
        <v>2</v>
      </c>
      <c r="G141" s="404">
        <f t="shared" si="7"/>
        <v>30000</v>
      </c>
      <c r="H141" s="408">
        <f t="shared" si="6"/>
        <v>2</v>
      </c>
      <c r="I141" s="405">
        <f t="shared" si="8"/>
        <v>30000</v>
      </c>
    </row>
    <row r="142" spans="1:9">
      <c r="A142" s="400">
        <v>138</v>
      </c>
      <c r="B142" s="402" t="s">
        <v>2126</v>
      </c>
      <c r="C142" s="411">
        <v>2019</v>
      </c>
      <c r="D142" s="400" t="s">
        <v>13</v>
      </c>
      <c r="E142" s="408">
        <v>25000</v>
      </c>
      <c r="F142" s="408">
        <v>2</v>
      </c>
      <c r="G142" s="404">
        <f t="shared" si="7"/>
        <v>50000</v>
      </c>
      <c r="H142" s="408">
        <f t="shared" si="6"/>
        <v>2</v>
      </c>
      <c r="I142" s="405">
        <f t="shared" si="8"/>
        <v>50000</v>
      </c>
    </row>
    <row r="143" spans="1:9">
      <c r="A143" s="400">
        <v>139</v>
      </c>
      <c r="B143" s="402" t="s">
        <v>2127</v>
      </c>
      <c r="C143" s="411">
        <v>2019</v>
      </c>
      <c r="D143" s="400" t="s">
        <v>13</v>
      </c>
      <c r="E143" s="408">
        <v>4000</v>
      </c>
      <c r="F143" s="408">
        <v>23</v>
      </c>
      <c r="G143" s="404">
        <f t="shared" si="7"/>
        <v>92000</v>
      </c>
      <c r="H143" s="408">
        <f t="shared" si="6"/>
        <v>23</v>
      </c>
      <c r="I143" s="405">
        <f t="shared" si="8"/>
        <v>92000</v>
      </c>
    </row>
    <row r="144" spans="1:9">
      <c r="A144" s="400">
        <v>140</v>
      </c>
      <c r="B144" s="402" t="s">
        <v>2128</v>
      </c>
      <c r="C144" s="411">
        <v>2019</v>
      </c>
      <c r="D144" s="400" t="s">
        <v>13</v>
      </c>
      <c r="E144" s="408">
        <v>3000</v>
      </c>
      <c r="F144" s="408">
        <v>9</v>
      </c>
      <c r="G144" s="404">
        <f t="shared" si="7"/>
        <v>27000</v>
      </c>
      <c r="H144" s="408">
        <f t="shared" si="6"/>
        <v>9</v>
      </c>
      <c r="I144" s="405">
        <f t="shared" si="8"/>
        <v>27000</v>
      </c>
    </row>
    <row r="145" spans="1:9">
      <c r="A145" s="400">
        <v>141</v>
      </c>
      <c r="B145" s="402" t="s">
        <v>2129</v>
      </c>
      <c r="C145" s="411">
        <v>2019</v>
      </c>
      <c r="D145" s="400" t="s">
        <v>13</v>
      </c>
      <c r="E145" s="408">
        <v>9750</v>
      </c>
      <c r="F145" s="408">
        <v>8</v>
      </c>
      <c r="G145" s="404">
        <f t="shared" si="7"/>
        <v>78000</v>
      </c>
      <c r="H145" s="408">
        <f t="shared" si="6"/>
        <v>8</v>
      </c>
      <c r="I145" s="405">
        <f t="shared" si="8"/>
        <v>78000</v>
      </c>
    </row>
    <row r="146" spans="1:9">
      <c r="A146" s="400">
        <v>142</v>
      </c>
      <c r="B146" s="22" t="s">
        <v>2130</v>
      </c>
      <c r="C146" s="411">
        <v>2019</v>
      </c>
      <c r="D146" s="400" t="s">
        <v>13</v>
      </c>
      <c r="E146" s="408">
        <v>12000</v>
      </c>
      <c r="F146" s="408">
        <v>1</v>
      </c>
      <c r="G146" s="404">
        <f t="shared" si="7"/>
        <v>12000</v>
      </c>
      <c r="H146" s="408">
        <f t="shared" si="6"/>
        <v>1</v>
      </c>
      <c r="I146" s="405">
        <f t="shared" si="8"/>
        <v>12000</v>
      </c>
    </row>
    <row r="147" spans="1:9">
      <c r="A147" s="400">
        <v>143</v>
      </c>
      <c r="B147" s="22" t="s">
        <v>2131</v>
      </c>
      <c r="C147" s="411">
        <v>2019</v>
      </c>
      <c r="D147" s="400" t="s">
        <v>13</v>
      </c>
      <c r="E147" s="408">
        <v>15500</v>
      </c>
      <c r="F147" s="408">
        <v>1</v>
      </c>
      <c r="G147" s="404">
        <f t="shared" si="7"/>
        <v>15500</v>
      </c>
      <c r="H147" s="408">
        <f t="shared" si="6"/>
        <v>1</v>
      </c>
      <c r="I147" s="405">
        <f t="shared" si="8"/>
        <v>15500</v>
      </c>
    </row>
    <row r="148" spans="1:9">
      <c r="A148" s="400">
        <v>144</v>
      </c>
      <c r="B148" s="408" t="s">
        <v>2132</v>
      </c>
      <c r="C148" s="411">
        <v>2019</v>
      </c>
      <c r="D148" s="400" t="s">
        <v>13</v>
      </c>
      <c r="E148" s="408">
        <v>52000</v>
      </c>
      <c r="F148" s="408">
        <v>1</v>
      </c>
      <c r="G148" s="404">
        <f t="shared" si="7"/>
        <v>52000</v>
      </c>
      <c r="H148" s="408">
        <f t="shared" si="6"/>
        <v>1</v>
      </c>
      <c r="I148" s="405">
        <f t="shared" si="8"/>
        <v>52000</v>
      </c>
    </row>
    <row r="149" spans="1:9">
      <c r="A149" s="400">
        <v>145</v>
      </c>
      <c r="B149" s="408" t="s">
        <v>590</v>
      </c>
      <c r="C149" s="411">
        <v>2019</v>
      </c>
      <c r="D149" s="400" t="s">
        <v>13</v>
      </c>
      <c r="E149" s="408">
        <v>6000</v>
      </c>
      <c r="F149" s="408">
        <v>1</v>
      </c>
      <c r="G149" s="404">
        <f t="shared" si="7"/>
        <v>6000</v>
      </c>
      <c r="H149" s="408">
        <f t="shared" si="6"/>
        <v>1</v>
      </c>
      <c r="I149" s="405">
        <f t="shared" si="8"/>
        <v>6000</v>
      </c>
    </row>
    <row r="150" spans="1:9">
      <c r="A150" s="400">
        <v>146</v>
      </c>
      <c r="B150" s="408" t="s">
        <v>2133</v>
      </c>
      <c r="C150" s="411">
        <v>2019</v>
      </c>
      <c r="D150" s="400" t="s">
        <v>13</v>
      </c>
      <c r="E150" s="408">
        <v>30000</v>
      </c>
      <c r="F150" s="408">
        <v>1</v>
      </c>
      <c r="G150" s="404">
        <f t="shared" si="7"/>
        <v>30000</v>
      </c>
      <c r="H150" s="408">
        <f t="shared" si="6"/>
        <v>1</v>
      </c>
      <c r="I150" s="405">
        <f t="shared" si="8"/>
        <v>30000</v>
      </c>
    </row>
    <row r="151" spans="1:9">
      <c r="A151" s="400">
        <v>147</v>
      </c>
      <c r="B151" s="402" t="s">
        <v>2070</v>
      </c>
      <c r="C151" s="411">
        <v>2019</v>
      </c>
      <c r="D151" s="400" t="s">
        <v>13</v>
      </c>
      <c r="E151" s="408">
        <v>52910</v>
      </c>
      <c r="F151" s="408">
        <v>1</v>
      </c>
      <c r="G151" s="404">
        <f t="shared" si="7"/>
        <v>52910</v>
      </c>
      <c r="H151" s="408">
        <f t="shared" si="6"/>
        <v>1</v>
      </c>
      <c r="I151" s="405">
        <f t="shared" si="8"/>
        <v>52910</v>
      </c>
    </row>
    <row r="152" spans="1:9" ht="15.75">
      <c r="A152" s="400">
        <v>148</v>
      </c>
      <c r="B152" s="402" t="s">
        <v>119</v>
      </c>
      <c r="C152" s="411">
        <v>2019</v>
      </c>
      <c r="D152" s="412" t="s">
        <v>2134</v>
      </c>
      <c r="E152" s="408">
        <v>4500</v>
      </c>
      <c r="F152" s="408">
        <v>62</v>
      </c>
      <c r="G152" s="404">
        <f t="shared" si="7"/>
        <v>279000</v>
      </c>
      <c r="H152" s="408">
        <f t="shared" ref="H152:H172" si="9">SUM(F152)</f>
        <v>62</v>
      </c>
      <c r="I152" s="405">
        <f t="shared" si="8"/>
        <v>279000</v>
      </c>
    </row>
    <row r="153" spans="1:9">
      <c r="A153" s="400">
        <v>149</v>
      </c>
      <c r="B153" s="402" t="s">
        <v>2135</v>
      </c>
      <c r="C153" s="411">
        <v>2020</v>
      </c>
      <c r="D153" s="400" t="s">
        <v>13</v>
      </c>
      <c r="E153" s="408">
        <v>2100</v>
      </c>
      <c r="F153" s="408">
        <v>2</v>
      </c>
      <c r="G153" s="404">
        <f t="shared" si="7"/>
        <v>4200</v>
      </c>
      <c r="H153" s="408">
        <f t="shared" si="9"/>
        <v>2</v>
      </c>
      <c r="I153" s="405">
        <f t="shared" si="8"/>
        <v>4200</v>
      </c>
    </row>
    <row r="154" spans="1:9">
      <c r="A154" s="400">
        <v>150</v>
      </c>
      <c r="B154" s="402" t="s">
        <v>2136</v>
      </c>
      <c r="C154" s="411">
        <v>2020</v>
      </c>
      <c r="D154" s="400" t="s">
        <v>13</v>
      </c>
      <c r="E154" s="408">
        <v>30000</v>
      </c>
      <c r="F154" s="408">
        <v>1</v>
      </c>
      <c r="G154" s="404">
        <f t="shared" si="7"/>
        <v>30000</v>
      </c>
      <c r="H154" s="408">
        <f t="shared" si="9"/>
        <v>1</v>
      </c>
      <c r="I154" s="405">
        <f t="shared" si="8"/>
        <v>30000</v>
      </c>
    </row>
    <row r="155" spans="1:9">
      <c r="A155" s="400">
        <v>151</v>
      </c>
      <c r="B155" s="402" t="s">
        <v>1331</v>
      </c>
      <c r="C155" s="411">
        <v>2020</v>
      </c>
      <c r="D155" s="400" t="s">
        <v>13</v>
      </c>
      <c r="E155" s="408">
        <v>8000</v>
      </c>
      <c r="F155" s="408">
        <v>4</v>
      </c>
      <c r="G155" s="404">
        <f t="shared" si="7"/>
        <v>32000</v>
      </c>
      <c r="H155" s="408">
        <f t="shared" si="9"/>
        <v>4</v>
      </c>
      <c r="I155" s="405">
        <f t="shared" si="8"/>
        <v>32000</v>
      </c>
    </row>
    <row r="156" spans="1:9">
      <c r="A156" s="400">
        <v>152</v>
      </c>
      <c r="B156" s="402" t="s">
        <v>2070</v>
      </c>
      <c r="C156" s="411">
        <v>2021</v>
      </c>
      <c r="D156" s="400" t="s">
        <v>13</v>
      </c>
      <c r="E156" s="408">
        <v>74000</v>
      </c>
      <c r="F156" s="408">
        <v>2</v>
      </c>
      <c r="G156" s="404">
        <f t="shared" si="7"/>
        <v>148000</v>
      </c>
      <c r="H156" s="408">
        <f t="shared" si="9"/>
        <v>2</v>
      </c>
      <c r="I156" s="405">
        <f t="shared" si="8"/>
        <v>148000</v>
      </c>
    </row>
    <row r="157" spans="1:9">
      <c r="A157" s="400">
        <v>153</v>
      </c>
      <c r="B157" s="410" t="s">
        <v>978</v>
      </c>
      <c r="C157" s="411">
        <v>2021</v>
      </c>
      <c r="D157" s="400" t="s">
        <v>13</v>
      </c>
      <c r="E157" s="408">
        <v>25900</v>
      </c>
      <c r="F157" s="408">
        <v>1</v>
      </c>
      <c r="G157" s="404">
        <f t="shared" si="7"/>
        <v>25900</v>
      </c>
      <c r="H157" s="408">
        <f t="shared" si="9"/>
        <v>1</v>
      </c>
      <c r="I157" s="405">
        <f t="shared" si="8"/>
        <v>25900</v>
      </c>
    </row>
    <row r="158" spans="1:9">
      <c r="A158" s="400">
        <v>154</v>
      </c>
      <c r="B158" s="410" t="s">
        <v>902</v>
      </c>
      <c r="C158" s="411">
        <v>2022</v>
      </c>
      <c r="D158" s="400" t="s">
        <v>13</v>
      </c>
      <c r="E158" s="408">
        <v>112740</v>
      </c>
      <c r="F158" s="408">
        <v>1</v>
      </c>
      <c r="G158" s="404">
        <f t="shared" si="7"/>
        <v>112740</v>
      </c>
      <c r="H158" s="408">
        <f t="shared" si="9"/>
        <v>1</v>
      </c>
      <c r="I158" s="405">
        <f t="shared" si="8"/>
        <v>112740</v>
      </c>
    </row>
    <row r="159" spans="1:9">
      <c r="A159" s="400">
        <v>155</v>
      </c>
      <c r="B159" s="410" t="s">
        <v>431</v>
      </c>
      <c r="C159" s="411">
        <v>2022</v>
      </c>
      <c r="D159" s="400" t="s">
        <v>13</v>
      </c>
      <c r="E159" s="408">
        <v>261000</v>
      </c>
      <c r="F159" s="408">
        <v>1</v>
      </c>
      <c r="G159" s="404">
        <f t="shared" si="7"/>
        <v>261000</v>
      </c>
      <c r="H159" s="408">
        <f t="shared" si="9"/>
        <v>1</v>
      </c>
      <c r="I159" s="405">
        <f t="shared" si="8"/>
        <v>261000</v>
      </c>
    </row>
    <row r="160" spans="1:9">
      <c r="A160" s="400">
        <v>156</v>
      </c>
      <c r="B160" s="410" t="s">
        <v>690</v>
      </c>
      <c r="C160" s="411">
        <v>2022</v>
      </c>
      <c r="D160" s="400" t="s">
        <v>13</v>
      </c>
      <c r="E160" s="408">
        <v>4286</v>
      </c>
      <c r="F160" s="408">
        <v>30</v>
      </c>
      <c r="G160" s="404">
        <f t="shared" si="7"/>
        <v>128580</v>
      </c>
      <c r="H160" s="408">
        <f t="shared" si="9"/>
        <v>30</v>
      </c>
      <c r="I160" s="405">
        <f t="shared" si="8"/>
        <v>128580</v>
      </c>
    </row>
    <row r="161" spans="1:10">
      <c r="A161" s="400">
        <v>157</v>
      </c>
      <c r="B161" s="410" t="s">
        <v>348</v>
      </c>
      <c r="C161" s="411">
        <v>2022</v>
      </c>
      <c r="D161" s="400" t="s">
        <v>13</v>
      </c>
      <c r="E161" s="408">
        <v>46800</v>
      </c>
      <c r="F161" s="408">
        <v>2</v>
      </c>
      <c r="G161" s="404">
        <f t="shared" si="7"/>
        <v>93600</v>
      </c>
      <c r="H161" s="408">
        <f t="shared" si="9"/>
        <v>2</v>
      </c>
      <c r="I161" s="405">
        <f t="shared" si="8"/>
        <v>93600</v>
      </c>
    </row>
    <row r="162" spans="1:10">
      <c r="A162" s="400">
        <v>158</v>
      </c>
      <c r="B162" s="410" t="s">
        <v>2137</v>
      </c>
      <c r="C162" s="411">
        <v>2022</v>
      </c>
      <c r="D162" s="400" t="s">
        <v>13</v>
      </c>
      <c r="E162" s="408">
        <v>125000</v>
      </c>
      <c r="F162" s="408">
        <v>2</v>
      </c>
      <c r="G162" s="404">
        <f t="shared" si="7"/>
        <v>250000</v>
      </c>
      <c r="H162" s="408">
        <f t="shared" si="9"/>
        <v>2</v>
      </c>
      <c r="I162" s="405">
        <f t="shared" si="8"/>
        <v>250000</v>
      </c>
    </row>
    <row r="163" spans="1:10">
      <c r="A163" s="400">
        <v>159</v>
      </c>
      <c r="B163" s="410" t="s">
        <v>2138</v>
      </c>
      <c r="C163" s="411">
        <v>2022</v>
      </c>
      <c r="D163" s="400" t="s">
        <v>13</v>
      </c>
      <c r="E163" s="408">
        <v>35780</v>
      </c>
      <c r="F163" s="408">
        <v>2</v>
      </c>
      <c r="G163" s="404">
        <f t="shared" si="7"/>
        <v>71560</v>
      </c>
      <c r="H163" s="408">
        <f t="shared" si="9"/>
        <v>2</v>
      </c>
      <c r="I163" s="405">
        <f t="shared" si="8"/>
        <v>71560</v>
      </c>
    </row>
    <row r="164" spans="1:10" ht="28.5">
      <c r="A164" s="400">
        <v>160</v>
      </c>
      <c r="B164" s="414" t="s">
        <v>2139</v>
      </c>
      <c r="C164" s="411">
        <v>2022</v>
      </c>
      <c r="D164" s="400" t="s">
        <v>13</v>
      </c>
      <c r="E164" s="415">
        <v>17450</v>
      </c>
      <c r="F164" s="415">
        <v>1</v>
      </c>
      <c r="G164" s="416">
        <f t="shared" si="7"/>
        <v>17450</v>
      </c>
      <c r="H164" s="415">
        <f t="shared" si="9"/>
        <v>1</v>
      </c>
      <c r="I164" s="416">
        <f t="shared" si="8"/>
        <v>17450</v>
      </c>
    </row>
    <row r="165" spans="1:10" ht="28.5">
      <c r="A165" s="400">
        <v>161</v>
      </c>
      <c r="B165" s="414" t="s">
        <v>2140</v>
      </c>
      <c r="C165" s="411">
        <v>2022</v>
      </c>
      <c r="D165" s="400" t="s">
        <v>13</v>
      </c>
      <c r="E165" s="417">
        <v>497500</v>
      </c>
      <c r="F165" s="417">
        <v>2</v>
      </c>
      <c r="G165" s="416">
        <f t="shared" si="7"/>
        <v>995000</v>
      </c>
      <c r="H165" s="417">
        <f t="shared" si="9"/>
        <v>2</v>
      </c>
      <c r="I165" s="418">
        <f t="shared" si="8"/>
        <v>995000</v>
      </c>
    </row>
    <row r="166" spans="1:10" ht="28.5">
      <c r="A166" s="400">
        <v>162</v>
      </c>
      <c r="B166" s="414" t="s">
        <v>2141</v>
      </c>
      <c r="C166" s="411">
        <v>2022</v>
      </c>
      <c r="D166" s="400" t="s">
        <v>13</v>
      </c>
      <c r="E166" s="417">
        <v>56050</v>
      </c>
      <c r="F166" s="417">
        <v>1</v>
      </c>
      <c r="G166" s="416">
        <f t="shared" si="7"/>
        <v>56050</v>
      </c>
      <c r="H166" s="417">
        <f t="shared" si="9"/>
        <v>1</v>
      </c>
      <c r="I166" s="418">
        <f t="shared" si="8"/>
        <v>56050</v>
      </c>
    </row>
    <row r="167" spans="1:10" ht="28.5">
      <c r="A167" s="400">
        <v>163</v>
      </c>
      <c r="B167" s="414" t="s">
        <v>2142</v>
      </c>
      <c r="C167" s="411">
        <v>2022</v>
      </c>
      <c r="D167" s="400" t="s">
        <v>13</v>
      </c>
      <c r="E167" s="417">
        <v>37000</v>
      </c>
      <c r="F167" s="417">
        <v>1</v>
      </c>
      <c r="G167" s="416">
        <f t="shared" si="7"/>
        <v>37000</v>
      </c>
      <c r="H167" s="417">
        <f t="shared" si="9"/>
        <v>1</v>
      </c>
      <c r="I167" s="418">
        <f t="shared" si="8"/>
        <v>37000</v>
      </c>
    </row>
    <row r="168" spans="1:10" ht="28.5">
      <c r="A168" s="400">
        <v>164</v>
      </c>
      <c r="B168" s="414" t="s">
        <v>2143</v>
      </c>
      <c r="C168" s="411">
        <v>2022</v>
      </c>
      <c r="D168" s="400" t="s">
        <v>13</v>
      </c>
      <c r="E168" s="415">
        <v>19380</v>
      </c>
      <c r="F168" s="415">
        <v>1</v>
      </c>
      <c r="G168" s="416">
        <f t="shared" si="7"/>
        <v>19380</v>
      </c>
      <c r="H168" s="415">
        <f t="shared" si="9"/>
        <v>1</v>
      </c>
      <c r="I168" s="416">
        <f t="shared" si="8"/>
        <v>19380</v>
      </c>
    </row>
    <row r="169" spans="1:10" ht="27.75" customHeight="1">
      <c r="A169" s="400">
        <v>165</v>
      </c>
      <c r="B169" s="414" t="s">
        <v>2144</v>
      </c>
      <c r="C169" s="411">
        <v>2022</v>
      </c>
      <c r="D169" s="400" t="s">
        <v>13</v>
      </c>
      <c r="E169" s="417">
        <v>24700</v>
      </c>
      <c r="F169" s="417">
        <v>3</v>
      </c>
      <c r="G169" s="416">
        <f t="shared" si="7"/>
        <v>74100</v>
      </c>
      <c r="H169" s="417">
        <f t="shared" si="9"/>
        <v>3</v>
      </c>
      <c r="I169" s="418">
        <f t="shared" si="8"/>
        <v>74100</v>
      </c>
    </row>
    <row r="170" spans="1:10">
      <c r="A170" s="400">
        <v>166</v>
      </c>
      <c r="B170" s="410" t="s">
        <v>2145</v>
      </c>
      <c r="C170" s="411">
        <v>2022</v>
      </c>
      <c r="D170" s="400" t="s">
        <v>2146</v>
      </c>
      <c r="E170" s="408">
        <v>2000</v>
      </c>
      <c r="F170" s="408">
        <v>2</v>
      </c>
      <c r="G170" s="404">
        <f t="shared" si="7"/>
        <v>4000</v>
      </c>
      <c r="H170" s="408">
        <f t="shared" si="9"/>
        <v>2</v>
      </c>
      <c r="I170" s="405">
        <f t="shared" si="8"/>
        <v>4000</v>
      </c>
    </row>
    <row r="171" spans="1:10">
      <c r="A171" s="400">
        <v>167</v>
      </c>
      <c r="B171" s="410" t="s">
        <v>2147</v>
      </c>
      <c r="C171" s="411">
        <v>2022</v>
      </c>
      <c r="D171" s="400" t="s">
        <v>727</v>
      </c>
      <c r="E171" s="408">
        <v>167</v>
      </c>
      <c r="F171" s="408">
        <v>450</v>
      </c>
      <c r="G171" s="404">
        <f t="shared" si="7"/>
        <v>75150</v>
      </c>
      <c r="H171" s="408">
        <f t="shared" si="9"/>
        <v>450</v>
      </c>
      <c r="I171" s="405">
        <f t="shared" si="8"/>
        <v>75150</v>
      </c>
    </row>
    <row r="172" spans="1:10">
      <c r="A172" s="400">
        <v>168</v>
      </c>
      <c r="B172" s="410" t="s">
        <v>2148</v>
      </c>
      <c r="C172" s="411">
        <v>2022</v>
      </c>
      <c r="D172" s="400" t="s">
        <v>13</v>
      </c>
      <c r="E172" s="408">
        <v>15000</v>
      </c>
      <c r="F172" s="408">
        <v>1</v>
      </c>
      <c r="G172" s="404">
        <f t="shared" si="7"/>
        <v>15000</v>
      </c>
      <c r="H172" s="408">
        <f t="shared" si="9"/>
        <v>1</v>
      </c>
      <c r="I172" s="405">
        <f t="shared" si="8"/>
        <v>15000</v>
      </c>
      <c r="J172" s="419"/>
    </row>
    <row r="173" spans="1:10">
      <c r="A173" s="1212" t="s">
        <v>2149</v>
      </c>
      <c r="B173" s="1213"/>
      <c r="C173" s="1214"/>
      <c r="D173" s="413"/>
      <c r="E173" s="406"/>
      <c r="F173" s="404">
        <f>SUM(F5:F172)</f>
        <v>4261</v>
      </c>
      <c r="G173" s="404">
        <f t="shared" ref="G173:I173" si="10">SUM(G5:G172)</f>
        <v>17056323</v>
      </c>
      <c r="H173" s="404">
        <f t="shared" si="10"/>
        <v>4261</v>
      </c>
      <c r="I173" s="1011">
        <f t="shared" si="10"/>
        <v>17056323</v>
      </c>
    </row>
    <row r="175" spans="1:10" customFormat="1" ht="16.5">
      <c r="A175" s="1121" t="s">
        <v>3487</v>
      </c>
      <c r="B175" s="1121" t="s">
        <v>3488</v>
      </c>
      <c r="C175" s="1121"/>
      <c r="D175" s="1121"/>
      <c r="E175" s="1121"/>
      <c r="F175" s="1121"/>
      <c r="G175" s="1121"/>
      <c r="H175" s="1121"/>
    </row>
    <row r="176" spans="1:10" ht="15.75">
      <c r="A176" s="1221" t="s">
        <v>1938</v>
      </c>
      <c r="B176" s="1221" t="s">
        <v>3608</v>
      </c>
      <c r="C176" s="1221" t="s">
        <v>5</v>
      </c>
      <c r="D176" s="1221" t="s">
        <v>3609</v>
      </c>
      <c r="E176" s="1223" t="s">
        <v>2059</v>
      </c>
      <c r="F176" s="1224"/>
      <c r="G176" s="1218" t="s">
        <v>3610</v>
      </c>
      <c r="H176" s="1218"/>
    </row>
    <row r="177" spans="1:8" ht="31.5">
      <c r="A177" s="1222"/>
      <c r="B177" s="1222"/>
      <c r="C177" s="1222"/>
      <c r="D177" s="1222"/>
      <c r="E177" s="14" t="s">
        <v>3611</v>
      </c>
      <c r="F177" s="769" t="s">
        <v>10</v>
      </c>
      <c r="G177" s="14" t="s">
        <v>3611</v>
      </c>
      <c r="H177" s="307" t="s">
        <v>3612</v>
      </c>
    </row>
    <row r="178" spans="1:8" ht="15.75">
      <c r="A178" s="770">
        <v>1</v>
      </c>
      <c r="B178" s="771" t="s">
        <v>3613</v>
      </c>
      <c r="C178" s="14" t="s">
        <v>3490</v>
      </c>
      <c r="D178" s="14">
        <v>3000</v>
      </c>
      <c r="E178" s="14">
        <v>13.7</v>
      </c>
      <c r="F178" s="772">
        <f>E178*D178</f>
        <v>41100</v>
      </c>
      <c r="G178" s="14">
        <f t="shared" ref="G178:G198" si="11">SUM(E178)</f>
        <v>13.7</v>
      </c>
      <c r="H178" s="772">
        <f>F178</f>
        <v>41100</v>
      </c>
    </row>
    <row r="179" spans="1:8" ht="15.75">
      <c r="A179" s="770">
        <v>2</v>
      </c>
      <c r="B179" s="771" t="s">
        <v>3614</v>
      </c>
      <c r="C179" s="14" t="s">
        <v>3490</v>
      </c>
      <c r="D179" s="14">
        <v>473</v>
      </c>
      <c r="E179" s="14">
        <v>34</v>
      </c>
      <c r="F179" s="772">
        <f>E179*D179</f>
        <v>16082</v>
      </c>
      <c r="G179" s="14">
        <f t="shared" si="11"/>
        <v>34</v>
      </c>
      <c r="H179" s="772">
        <f t="shared" ref="H179:H198" si="12">F179</f>
        <v>16082</v>
      </c>
    </row>
    <row r="180" spans="1:8" ht="15.75">
      <c r="A180" s="770">
        <v>3</v>
      </c>
      <c r="B180" s="771" t="s">
        <v>3615</v>
      </c>
      <c r="C180" s="14" t="s">
        <v>3490</v>
      </c>
      <c r="D180" s="14">
        <v>494</v>
      </c>
      <c r="E180" s="772">
        <v>6.2</v>
      </c>
      <c r="F180" s="772">
        <f t="shared" ref="F180:F198" si="13">E180*D180</f>
        <v>3062.8</v>
      </c>
      <c r="G180" s="14">
        <f t="shared" si="11"/>
        <v>6.2</v>
      </c>
      <c r="H180" s="772">
        <f t="shared" si="12"/>
        <v>3062.8</v>
      </c>
    </row>
    <row r="181" spans="1:8" ht="15.75">
      <c r="A181" s="770">
        <v>4</v>
      </c>
      <c r="B181" s="773" t="s">
        <v>3616</v>
      </c>
      <c r="C181" s="14" t="s">
        <v>3490</v>
      </c>
      <c r="D181" s="14">
        <v>338</v>
      </c>
      <c r="E181" s="772">
        <v>8</v>
      </c>
      <c r="F181" s="772">
        <f t="shared" si="13"/>
        <v>2704</v>
      </c>
      <c r="G181" s="14">
        <f t="shared" si="11"/>
        <v>8</v>
      </c>
      <c r="H181" s="772">
        <f t="shared" si="12"/>
        <v>2704</v>
      </c>
    </row>
    <row r="182" spans="1:8" ht="15.75">
      <c r="A182" s="770">
        <v>5</v>
      </c>
      <c r="B182" s="771" t="s">
        <v>3617</v>
      </c>
      <c r="C182" s="14" t="s">
        <v>3490</v>
      </c>
      <c r="D182" s="14">
        <v>858</v>
      </c>
      <c r="E182" s="772">
        <v>11.1</v>
      </c>
      <c r="F182" s="772">
        <f t="shared" si="13"/>
        <v>9523.7999999999993</v>
      </c>
      <c r="G182" s="14">
        <f t="shared" si="11"/>
        <v>11.1</v>
      </c>
      <c r="H182" s="772">
        <f t="shared" si="12"/>
        <v>9523.7999999999993</v>
      </c>
    </row>
    <row r="183" spans="1:8" ht="15.75">
      <c r="A183" s="770">
        <v>6</v>
      </c>
      <c r="B183" s="771" t="s">
        <v>3618</v>
      </c>
      <c r="C183" s="14" t="s">
        <v>3495</v>
      </c>
      <c r="D183" s="14">
        <v>1044</v>
      </c>
      <c r="E183" s="772">
        <v>48</v>
      </c>
      <c r="F183" s="772">
        <f t="shared" si="13"/>
        <v>50112</v>
      </c>
      <c r="G183" s="14">
        <f t="shared" si="11"/>
        <v>48</v>
      </c>
      <c r="H183" s="772">
        <f t="shared" si="12"/>
        <v>50112</v>
      </c>
    </row>
    <row r="184" spans="1:8" ht="15.75">
      <c r="A184" s="770">
        <v>7</v>
      </c>
      <c r="B184" s="773" t="s">
        <v>3619</v>
      </c>
      <c r="C184" s="14" t="s">
        <v>3490</v>
      </c>
      <c r="D184" s="14">
        <v>154</v>
      </c>
      <c r="E184" s="772">
        <v>8</v>
      </c>
      <c r="F184" s="772">
        <f t="shared" si="13"/>
        <v>1232</v>
      </c>
      <c r="G184" s="14">
        <f t="shared" si="11"/>
        <v>8</v>
      </c>
      <c r="H184" s="772">
        <f t="shared" si="12"/>
        <v>1232</v>
      </c>
    </row>
    <row r="185" spans="1:8" ht="15.75">
      <c r="A185" s="770">
        <v>8</v>
      </c>
      <c r="B185" s="771" t="s">
        <v>3620</v>
      </c>
      <c r="C185" s="14" t="s">
        <v>3490</v>
      </c>
      <c r="D185" s="14">
        <v>622</v>
      </c>
      <c r="E185" s="774">
        <v>5.25</v>
      </c>
      <c r="F185" s="772">
        <f t="shared" si="13"/>
        <v>3265.5</v>
      </c>
      <c r="G185" s="14">
        <f t="shared" si="11"/>
        <v>5.25</v>
      </c>
      <c r="H185" s="772">
        <f t="shared" si="12"/>
        <v>3265.5</v>
      </c>
    </row>
    <row r="186" spans="1:8" ht="15.75">
      <c r="A186" s="770">
        <v>9</v>
      </c>
      <c r="B186" s="771" t="s">
        <v>3621</v>
      </c>
      <c r="C186" s="14" t="s">
        <v>3490</v>
      </c>
      <c r="D186" s="14">
        <v>248</v>
      </c>
      <c r="E186" s="772">
        <v>5</v>
      </c>
      <c r="F186" s="772">
        <f t="shared" si="13"/>
        <v>1240</v>
      </c>
      <c r="G186" s="14">
        <f t="shared" si="11"/>
        <v>5</v>
      </c>
      <c r="H186" s="772">
        <f t="shared" si="12"/>
        <v>1240</v>
      </c>
    </row>
    <row r="187" spans="1:8" ht="15.75">
      <c r="A187" s="770">
        <v>10</v>
      </c>
      <c r="B187" s="771" t="s">
        <v>3622</v>
      </c>
      <c r="C187" s="14" t="s">
        <v>3490</v>
      </c>
      <c r="D187" s="14">
        <v>298</v>
      </c>
      <c r="E187" s="772">
        <v>1.6</v>
      </c>
      <c r="F187" s="772">
        <f t="shared" si="13"/>
        <v>476.8</v>
      </c>
      <c r="G187" s="14">
        <f t="shared" si="11"/>
        <v>1.6</v>
      </c>
      <c r="H187" s="772">
        <f t="shared" si="12"/>
        <v>476.8</v>
      </c>
    </row>
    <row r="188" spans="1:8" ht="15.75">
      <c r="A188" s="770">
        <v>11</v>
      </c>
      <c r="B188" s="775" t="s">
        <v>3623</v>
      </c>
      <c r="C188" s="14" t="s">
        <v>3490</v>
      </c>
      <c r="D188" s="14">
        <v>413</v>
      </c>
      <c r="E188" s="772">
        <v>4</v>
      </c>
      <c r="F188" s="772">
        <f t="shared" si="13"/>
        <v>1652</v>
      </c>
      <c r="G188" s="14">
        <f t="shared" si="11"/>
        <v>4</v>
      </c>
      <c r="H188" s="772">
        <f t="shared" si="12"/>
        <v>1652</v>
      </c>
    </row>
    <row r="189" spans="1:8" ht="15.75">
      <c r="A189" s="770">
        <v>12</v>
      </c>
      <c r="B189" s="773" t="s">
        <v>3624</v>
      </c>
      <c r="C189" s="14" t="s">
        <v>3490</v>
      </c>
      <c r="D189" s="14">
        <v>450</v>
      </c>
      <c r="E189" s="772">
        <v>17.899999999999999</v>
      </c>
      <c r="F189" s="772">
        <f t="shared" si="13"/>
        <v>8054.9999999999991</v>
      </c>
      <c r="G189" s="14">
        <f t="shared" si="11"/>
        <v>17.899999999999999</v>
      </c>
      <c r="H189" s="772">
        <f t="shared" si="12"/>
        <v>8054.9999999999991</v>
      </c>
    </row>
    <row r="190" spans="1:8" ht="15.75">
      <c r="A190" s="770">
        <v>13</v>
      </c>
      <c r="B190" s="773" t="s">
        <v>3625</v>
      </c>
      <c r="C190" s="14" t="s">
        <v>3490</v>
      </c>
      <c r="D190" s="14">
        <v>888</v>
      </c>
      <c r="E190" s="772">
        <v>14.3</v>
      </c>
      <c r="F190" s="772">
        <f t="shared" si="13"/>
        <v>12698.400000000001</v>
      </c>
      <c r="G190" s="14">
        <f t="shared" si="11"/>
        <v>14.3</v>
      </c>
      <c r="H190" s="772">
        <f t="shared" si="12"/>
        <v>12698.400000000001</v>
      </c>
    </row>
    <row r="191" spans="1:8" ht="15.75">
      <c r="A191" s="770">
        <v>14</v>
      </c>
      <c r="B191" s="773" t="s">
        <v>3626</v>
      </c>
      <c r="C191" s="14" t="s">
        <v>3490</v>
      </c>
      <c r="D191" s="14">
        <v>788</v>
      </c>
      <c r="E191" s="772">
        <v>15.6</v>
      </c>
      <c r="F191" s="772">
        <f t="shared" si="13"/>
        <v>12292.8</v>
      </c>
      <c r="G191" s="14">
        <f t="shared" si="11"/>
        <v>15.6</v>
      </c>
      <c r="H191" s="772">
        <f t="shared" si="12"/>
        <v>12292.8</v>
      </c>
    </row>
    <row r="192" spans="1:8" ht="15.75">
      <c r="A192" s="770">
        <v>15</v>
      </c>
      <c r="B192" s="773" t="s">
        <v>3627</v>
      </c>
      <c r="C192" s="14" t="s">
        <v>3490</v>
      </c>
      <c r="D192" s="14">
        <v>2448</v>
      </c>
      <c r="E192" s="772">
        <v>1.1000000000000001</v>
      </c>
      <c r="F192" s="772">
        <f t="shared" si="13"/>
        <v>2692.8</v>
      </c>
      <c r="G192" s="14">
        <f t="shared" si="11"/>
        <v>1.1000000000000001</v>
      </c>
      <c r="H192" s="772">
        <f t="shared" si="12"/>
        <v>2692.8</v>
      </c>
    </row>
    <row r="193" spans="1:8" ht="15.75">
      <c r="A193" s="770">
        <v>16</v>
      </c>
      <c r="B193" s="773" t="s">
        <v>3628</v>
      </c>
      <c r="C193" s="14" t="s">
        <v>3490</v>
      </c>
      <c r="D193" s="14">
        <v>2984</v>
      </c>
      <c r="E193" s="772">
        <v>0.5</v>
      </c>
      <c r="F193" s="772">
        <f t="shared" si="13"/>
        <v>1492</v>
      </c>
      <c r="G193" s="14">
        <f t="shared" si="11"/>
        <v>0.5</v>
      </c>
      <c r="H193" s="772">
        <f t="shared" si="12"/>
        <v>1492</v>
      </c>
    </row>
    <row r="194" spans="1:8" ht="15.75">
      <c r="A194" s="770">
        <v>17</v>
      </c>
      <c r="B194" s="773" t="s">
        <v>3629</v>
      </c>
      <c r="C194" s="14" t="s">
        <v>3490</v>
      </c>
      <c r="D194" s="14">
        <v>249.9</v>
      </c>
      <c r="E194" s="772">
        <v>5.6</v>
      </c>
      <c r="F194" s="772">
        <f t="shared" si="13"/>
        <v>1399.44</v>
      </c>
      <c r="G194" s="14">
        <f t="shared" si="11"/>
        <v>5.6</v>
      </c>
      <c r="H194" s="772">
        <f t="shared" si="12"/>
        <v>1399.44</v>
      </c>
    </row>
    <row r="195" spans="1:8" ht="15.75">
      <c r="A195" s="770">
        <v>18</v>
      </c>
      <c r="B195" s="773" t="s">
        <v>3630</v>
      </c>
      <c r="C195" s="14" t="s">
        <v>3490</v>
      </c>
      <c r="D195" s="14">
        <v>1700</v>
      </c>
      <c r="E195" s="772">
        <v>14.7</v>
      </c>
      <c r="F195" s="772">
        <f t="shared" si="13"/>
        <v>24990</v>
      </c>
      <c r="G195" s="14">
        <f t="shared" si="11"/>
        <v>14.7</v>
      </c>
      <c r="H195" s="772">
        <f t="shared" si="12"/>
        <v>24990</v>
      </c>
    </row>
    <row r="196" spans="1:8" ht="15.75">
      <c r="A196" s="770">
        <v>19</v>
      </c>
      <c r="B196" s="773" t="s">
        <v>3631</v>
      </c>
      <c r="C196" s="14" t="s">
        <v>3490</v>
      </c>
      <c r="D196" s="14">
        <v>269.89999999999998</v>
      </c>
      <c r="E196" s="772">
        <v>5</v>
      </c>
      <c r="F196" s="772">
        <f t="shared" si="13"/>
        <v>1349.5</v>
      </c>
      <c r="G196" s="14">
        <f t="shared" si="11"/>
        <v>5</v>
      </c>
      <c r="H196" s="772">
        <f t="shared" si="12"/>
        <v>1349.5</v>
      </c>
    </row>
    <row r="197" spans="1:8" ht="15.75">
      <c r="A197" s="770">
        <v>20</v>
      </c>
      <c r="B197" s="773" t="s">
        <v>3632</v>
      </c>
      <c r="C197" s="14" t="s">
        <v>3490</v>
      </c>
      <c r="D197" s="14">
        <v>1400</v>
      </c>
      <c r="E197" s="772">
        <v>6</v>
      </c>
      <c r="F197" s="772">
        <f t="shared" si="13"/>
        <v>8400</v>
      </c>
      <c r="G197" s="14">
        <f t="shared" si="11"/>
        <v>6</v>
      </c>
      <c r="H197" s="772">
        <f t="shared" si="12"/>
        <v>8400</v>
      </c>
    </row>
    <row r="198" spans="1:8" ht="15.75">
      <c r="A198" s="770">
        <v>21</v>
      </c>
      <c r="B198" s="776" t="s">
        <v>3633</v>
      </c>
      <c r="C198" s="14" t="s">
        <v>3490</v>
      </c>
      <c r="D198" s="14">
        <v>1233</v>
      </c>
      <c r="E198" s="772">
        <v>6.2</v>
      </c>
      <c r="F198" s="772">
        <f t="shared" si="13"/>
        <v>7644.6</v>
      </c>
      <c r="G198" s="14">
        <f t="shared" si="11"/>
        <v>6.2</v>
      </c>
      <c r="H198" s="772">
        <f t="shared" si="12"/>
        <v>7644.6</v>
      </c>
    </row>
    <row r="199" spans="1:8" ht="15.75">
      <c r="A199" s="1219" t="s">
        <v>914</v>
      </c>
      <c r="B199" s="1220"/>
      <c r="C199" s="14"/>
      <c r="D199" s="14"/>
      <c r="E199" s="777">
        <f>SUM(E178:E198)</f>
        <v>231.74999999999997</v>
      </c>
      <c r="F199" s="777">
        <f t="shared" ref="F199:H199" si="14">SUM(F178:F198)</f>
        <v>211465.43999999997</v>
      </c>
      <c r="G199" s="777">
        <f t="shared" si="14"/>
        <v>231.74999999999997</v>
      </c>
      <c r="H199" s="1012">
        <f t="shared" si="14"/>
        <v>211465.43999999997</v>
      </c>
    </row>
    <row r="201" spans="1:8" customFormat="1" ht="16.5">
      <c r="A201" s="1121" t="s">
        <v>3653</v>
      </c>
      <c r="B201" s="1121" t="s">
        <v>3488</v>
      </c>
      <c r="C201" s="1121"/>
      <c r="D201" s="1121"/>
      <c r="E201" s="1121"/>
      <c r="F201" s="1121"/>
      <c r="G201" s="1121"/>
      <c r="H201" s="1121"/>
    </row>
    <row r="202" spans="1:8" ht="15.75">
      <c r="A202" s="1221" t="s">
        <v>1938</v>
      </c>
      <c r="B202" s="1221" t="s">
        <v>3634</v>
      </c>
      <c r="C202" s="1221" t="s">
        <v>5</v>
      </c>
      <c r="D202" s="1221" t="s">
        <v>2058</v>
      </c>
      <c r="E202" s="1223" t="s">
        <v>2059</v>
      </c>
      <c r="F202" s="1224"/>
      <c r="G202" s="1218" t="s">
        <v>3610</v>
      </c>
      <c r="H202" s="1218"/>
    </row>
    <row r="203" spans="1:8" ht="31.5">
      <c r="A203" s="1222"/>
      <c r="B203" s="1222"/>
      <c r="C203" s="1222"/>
      <c r="D203" s="1222"/>
      <c r="E203" s="769" t="s">
        <v>1906</v>
      </c>
      <c r="F203" s="769" t="s">
        <v>2061</v>
      </c>
      <c r="G203" s="14" t="s">
        <v>1906</v>
      </c>
      <c r="H203" s="307" t="s">
        <v>3612</v>
      </c>
    </row>
    <row r="204" spans="1:8" ht="15.75">
      <c r="A204" s="770">
        <v>1</v>
      </c>
      <c r="B204" s="778" t="s">
        <v>3635</v>
      </c>
      <c r="C204" s="779" t="s">
        <v>13</v>
      </c>
      <c r="D204" s="14">
        <v>2700</v>
      </c>
      <c r="E204" s="14">
        <v>2</v>
      </c>
      <c r="F204" s="21">
        <f t="shared" ref="F204" si="15">SUM(D204*E204)</f>
        <v>5400</v>
      </c>
      <c r="G204" s="14">
        <f t="shared" ref="G204:G223" si="16">SUM(E204)</f>
        <v>2</v>
      </c>
      <c r="H204" s="780">
        <f t="shared" ref="H204:H223" si="17">G204*D204</f>
        <v>5400</v>
      </c>
    </row>
    <row r="205" spans="1:8" ht="15.75">
      <c r="A205" s="770">
        <v>2</v>
      </c>
      <c r="B205" s="781" t="s">
        <v>3636</v>
      </c>
      <c r="C205" s="14" t="s">
        <v>13</v>
      </c>
      <c r="D205" s="14">
        <v>200</v>
      </c>
      <c r="E205" s="14">
        <v>3</v>
      </c>
      <c r="F205" s="21">
        <f t="shared" ref="F205:F223" si="18">SUM(D205*E205)</f>
        <v>600</v>
      </c>
      <c r="G205" s="14">
        <f t="shared" si="16"/>
        <v>3</v>
      </c>
      <c r="H205" s="780">
        <f t="shared" si="17"/>
        <v>600</v>
      </c>
    </row>
    <row r="206" spans="1:8" ht="15.75">
      <c r="A206" s="770">
        <v>3</v>
      </c>
      <c r="B206" s="778" t="s">
        <v>3523</v>
      </c>
      <c r="C206" s="14" t="s">
        <v>3637</v>
      </c>
      <c r="D206" s="14">
        <v>190</v>
      </c>
      <c r="E206" s="14">
        <v>3</v>
      </c>
      <c r="F206" s="21">
        <f t="shared" si="18"/>
        <v>570</v>
      </c>
      <c r="G206" s="14">
        <f t="shared" si="16"/>
        <v>3</v>
      </c>
      <c r="H206" s="780">
        <f t="shared" si="17"/>
        <v>570</v>
      </c>
    </row>
    <row r="207" spans="1:8" ht="15.75">
      <c r="A207" s="770">
        <v>4</v>
      </c>
      <c r="B207" s="778" t="s">
        <v>3638</v>
      </c>
      <c r="C207" s="14" t="s">
        <v>2146</v>
      </c>
      <c r="D207" s="14">
        <v>270</v>
      </c>
      <c r="E207" s="14">
        <v>2</v>
      </c>
      <c r="F207" s="21">
        <f t="shared" si="18"/>
        <v>540</v>
      </c>
      <c r="G207" s="14">
        <f t="shared" si="16"/>
        <v>2</v>
      </c>
      <c r="H207" s="780">
        <f t="shared" si="17"/>
        <v>540</v>
      </c>
    </row>
    <row r="208" spans="1:8" ht="15.75">
      <c r="A208" s="770">
        <v>5</v>
      </c>
      <c r="B208" s="778" t="s">
        <v>3639</v>
      </c>
      <c r="C208" s="14" t="s">
        <v>13</v>
      </c>
      <c r="D208" s="14">
        <v>1000</v>
      </c>
      <c r="E208" s="14">
        <v>3</v>
      </c>
      <c r="F208" s="21">
        <f t="shared" si="18"/>
        <v>3000</v>
      </c>
      <c r="G208" s="14">
        <f t="shared" si="16"/>
        <v>3</v>
      </c>
      <c r="H208" s="780">
        <f t="shared" si="17"/>
        <v>3000</v>
      </c>
    </row>
    <row r="209" spans="1:8" ht="15.75">
      <c r="A209" s="770">
        <v>6</v>
      </c>
      <c r="B209" s="778" t="s">
        <v>3530</v>
      </c>
      <c r="C209" s="14" t="s">
        <v>13</v>
      </c>
      <c r="D209" s="14">
        <v>90</v>
      </c>
      <c r="E209" s="14">
        <v>3</v>
      </c>
      <c r="F209" s="21">
        <f t="shared" si="18"/>
        <v>270</v>
      </c>
      <c r="G209" s="14">
        <f t="shared" si="16"/>
        <v>3</v>
      </c>
      <c r="H209" s="780">
        <f t="shared" si="17"/>
        <v>270</v>
      </c>
    </row>
    <row r="210" spans="1:8" ht="15.75">
      <c r="A210" s="770">
        <v>7</v>
      </c>
      <c r="B210" s="778" t="s">
        <v>3640</v>
      </c>
      <c r="C210" s="14" t="s">
        <v>3637</v>
      </c>
      <c r="D210" s="14">
        <v>500</v>
      </c>
      <c r="E210" s="14">
        <v>5</v>
      </c>
      <c r="F210" s="21">
        <f t="shared" si="18"/>
        <v>2500</v>
      </c>
      <c r="G210" s="14">
        <f t="shared" si="16"/>
        <v>5</v>
      </c>
      <c r="H210" s="780">
        <f t="shared" si="17"/>
        <v>2500</v>
      </c>
    </row>
    <row r="211" spans="1:8" ht="15.75">
      <c r="A211" s="770">
        <v>8</v>
      </c>
      <c r="B211" s="778" t="s">
        <v>3521</v>
      </c>
      <c r="C211" s="14" t="s">
        <v>3495</v>
      </c>
      <c r="D211" s="14">
        <v>100</v>
      </c>
      <c r="E211" s="14">
        <v>10</v>
      </c>
      <c r="F211" s="21">
        <f t="shared" si="18"/>
        <v>1000</v>
      </c>
      <c r="G211" s="14">
        <f t="shared" si="16"/>
        <v>10</v>
      </c>
      <c r="H211" s="780">
        <f t="shared" si="17"/>
        <v>1000</v>
      </c>
    </row>
    <row r="212" spans="1:8" ht="15.75">
      <c r="A212" s="770">
        <v>9</v>
      </c>
      <c r="B212" s="778" t="s">
        <v>3641</v>
      </c>
      <c r="C212" s="14" t="s">
        <v>13</v>
      </c>
      <c r="D212" s="14">
        <v>700</v>
      </c>
      <c r="E212" s="14">
        <v>1</v>
      </c>
      <c r="F212" s="21">
        <f t="shared" si="18"/>
        <v>700</v>
      </c>
      <c r="G212" s="14">
        <f t="shared" si="16"/>
        <v>1</v>
      </c>
      <c r="H212" s="780">
        <f t="shared" si="17"/>
        <v>700</v>
      </c>
    </row>
    <row r="213" spans="1:8" ht="15.75">
      <c r="A213" s="770">
        <v>10</v>
      </c>
      <c r="B213" s="30" t="s">
        <v>3642</v>
      </c>
      <c r="C213" s="14" t="s">
        <v>13</v>
      </c>
      <c r="D213" s="13">
        <v>600</v>
      </c>
      <c r="E213" s="14">
        <v>2</v>
      </c>
      <c r="F213" s="16">
        <f>SUM(D213*E213)</f>
        <v>1200</v>
      </c>
      <c r="G213" s="13">
        <f>SUM(E213)</f>
        <v>2</v>
      </c>
      <c r="H213" s="782">
        <f>G213*D213</f>
        <v>1200</v>
      </c>
    </row>
    <row r="214" spans="1:8" ht="31.5">
      <c r="A214" s="770">
        <v>11</v>
      </c>
      <c r="B214" s="306" t="s">
        <v>3643</v>
      </c>
      <c r="C214" s="14" t="s">
        <v>13</v>
      </c>
      <c r="D214" s="14">
        <v>650</v>
      </c>
      <c r="E214" s="14">
        <v>3</v>
      </c>
      <c r="F214" s="21">
        <f t="shared" si="18"/>
        <v>1950</v>
      </c>
      <c r="G214" s="14">
        <f t="shared" si="16"/>
        <v>3</v>
      </c>
      <c r="H214" s="21">
        <f t="shared" si="17"/>
        <v>1950</v>
      </c>
    </row>
    <row r="215" spans="1:8" ht="31.5">
      <c r="A215" s="770">
        <v>12</v>
      </c>
      <c r="B215" s="778" t="s">
        <v>3644</v>
      </c>
      <c r="C215" s="14" t="s">
        <v>13</v>
      </c>
      <c r="D215" s="14">
        <v>750</v>
      </c>
      <c r="E215" s="14">
        <v>2</v>
      </c>
      <c r="F215" s="21">
        <f t="shared" si="18"/>
        <v>1500</v>
      </c>
      <c r="G215" s="14">
        <f t="shared" si="16"/>
        <v>2</v>
      </c>
      <c r="H215" s="780">
        <f t="shared" si="17"/>
        <v>1500</v>
      </c>
    </row>
    <row r="216" spans="1:8" ht="15.75">
      <c r="A216" s="770">
        <v>13</v>
      </c>
      <c r="B216" s="783" t="s">
        <v>814</v>
      </c>
      <c r="C216" s="14" t="s">
        <v>13</v>
      </c>
      <c r="D216" s="13">
        <v>800</v>
      </c>
      <c r="E216" s="14">
        <v>1</v>
      </c>
      <c r="F216" s="16">
        <f t="shared" si="18"/>
        <v>800</v>
      </c>
      <c r="G216" s="13">
        <f t="shared" si="16"/>
        <v>1</v>
      </c>
      <c r="H216" s="782">
        <f t="shared" si="17"/>
        <v>800</v>
      </c>
    </row>
    <row r="217" spans="1:8" ht="15.75">
      <c r="A217" s="770">
        <v>14</v>
      </c>
      <c r="B217" s="783" t="s">
        <v>814</v>
      </c>
      <c r="C217" s="14" t="s">
        <v>13</v>
      </c>
      <c r="D217" s="13">
        <v>650</v>
      </c>
      <c r="E217" s="14">
        <v>2</v>
      </c>
      <c r="F217" s="16">
        <f t="shared" si="18"/>
        <v>1300</v>
      </c>
      <c r="G217" s="13">
        <f t="shared" si="16"/>
        <v>2</v>
      </c>
      <c r="H217" s="782">
        <f t="shared" si="17"/>
        <v>1300</v>
      </c>
    </row>
    <row r="218" spans="1:8" ht="15.75">
      <c r="A218" s="770">
        <v>15</v>
      </c>
      <c r="B218" s="784" t="s">
        <v>3532</v>
      </c>
      <c r="C218" s="14" t="s">
        <v>3637</v>
      </c>
      <c r="D218" s="13">
        <v>250</v>
      </c>
      <c r="E218" s="14">
        <v>1</v>
      </c>
      <c r="F218" s="16">
        <f t="shared" si="18"/>
        <v>250</v>
      </c>
      <c r="G218" s="13">
        <f t="shared" si="16"/>
        <v>1</v>
      </c>
      <c r="H218" s="782">
        <f t="shared" si="17"/>
        <v>250</v>
      </c>
    </row>
    <row r="219" spans="1:8" ht="15.75">
      <c r="A219" s="770">
        <v>16</v>
      </c>
      <c r="B219" s="785" t="s">
        <v>3519</v>
      </c>
      <c r="C219" s="779" t="s">
        <v>3495</v>
      </c>
      <c r="D219" s="13">
        <v>390</v>
      </c>
      <c r="E219" s="14">
        <v>1</v>
      </c>
      <c r="F219" s="16">
        <f t="shared" si="18"/>
        <v>390</v>
      </c>
      <c r="G219" s="13">
        <f t="shared" si="16"/>
        <v>1</v>
      </c>
      <c r="H219" s="782">
        <f t="shared" si="17"/>
        <v>390</v>
      </c>
    </row>
    <row r="220" spans="1:8" ht="15.75">
      <c r="A220" s="770">
        <v>17</v>
      </c>
      <c r="B220" s="785" t="s">
        <v>3645</v>
      </c>
      <c r="C220" s="779" t="s">
        <v>13</v>
      </c>
      <c r="D220" s="13">
        <v>2850</v>
      </c>
      <c r="E220" s="14">
        <v>2</v>
      </c>
      <c r="F220" s="16">
        <f t="shared" si="18"/>
        <v>5700</v>
      </c>
      <c r="G220" s="13">
        <f t="shared" si="16"/>
        <v>2</v>
      </c>
      <c r="H220" s="782">
        <f t="shared" si="17"/>
        <v>5700</v>
      </c>
    </row>
    <row r="221" spans="1:8" ht="15.75">
      <c r="A221" s="770">
        <v>18</v>
      </c>
      <c r="B221" s="783" t="s">
        <v>1567</v>
      </c>
      <c r="C221" s="14" t="s">
        <v>13</v>
      </c>
      <c r="D221" s="786">
        <v>150</v>
      </c>
      <c r="E221" s="14">
        <v>1</v>
      </c>
      <c r="F221" s="16">
        <f t="shared" si="18"/>
        <v>150</v>
      </c>
      <c r="G221" s="13">
        <f t="shared" si="16"/>
        <v>1</v>
      </c>
      <c r="H221" s="782">
        <f t="shared" si="17"/>
        <v>150</v>
      </c>
    </row>
    <row r="222" spans="1:8" ht="15.75">
      <c r="A222" s="770">
        <v>19</v>
      </c>
      <c r="B222" s="783" t="s">
        <v>1567</v>
      </c>
      <c r="C222" s="14" t="s">
        <v>13</v>
      </c>
      <c r="D222" s="786">
        <v>200</v>
      </c>
      <c r="E222" s="14">
        <v>2</v>
      </c>
      <c r="F222" s="16">
        <f t="shared" si="18"/>
        <v>400</v>
      </c>
      <c r="G222" s="13">
        <f t="shared" si="16"/>
        <v>2</v>
      </c>
      <c r="H222" s="782">
        <f t="shared" si="17"/>
        <v>400</v>
      </c>
    </row>
    <row r="223" spans="1:8" ht="15.75">
      <c r="A223" s="770">
        <v>20</v>
      </c>
      <c r="B223" s="30" t="s">
        <v>3646</v>
      </c>
      <c r="C223" s="14" t="s">
        <v>13</v>
      </c>
      <c r="D223" s="13">
        <v>4000</v>
      </c>
      <c r="E223" s="14">
        <v>5</v>
      </c>
      <c r="F223" s="16">
        <f t="shared" si="18"/>
        <v>20000</v>
      </c>
      <c r="G223" s="13">
        <f t="shared" si="16"/>
        <v>5</v>
      </c>
      <c r="H223" s="782">
        <f t="shared" si="17"/>
        <v>20000</v>
      </c>
    </row>
    <row r="224" spans="1:8" ht="15.75">
      <c r="A224" s="1150" t="s">
        <v>914</v>
      </c>
      <c r="B224" s="1152"/>
      <c r="C224" s="787"/>
      <c r="D224" s="788"/>
      <c r="E224" s="789">
        <f>SUM(E204:E223)</f>
        <v>54</v>
      </c>
      <c r="F224" s="790">
        <f t="shared" ref="F224:H224" si="19">SUM(F204:F223)</f>
        <v>48220</v>
      </c>
      <c r="G224" s="789">
        <f t="shared" si="19"/>
        <v>54</v>
      </c>
      <c r="H224" s="790">
        <f t="shared" si="19"/>
        <v>48220</v>
      </c>
    </row>
    <row r="227" spans="1:9" ht="15.75">
      <c r="A227" s="791" t="s">
        <v>3563</v>
      </c>
      <c r="B227" s="792"/>
      <c r="C227" s="792"/>
      <c r="D227" s="792"/>
      <c r="E227" s="792"/>
      <c r="F227" s="792"/>
      <c r="G227" s="792"/>
      <c r="H227" s="792"/>
      <c r="I227" s="792"/>
    </row>
    <row r="228" spans="1:9">
      <c r="A228" s="1225" t="s">
        <v>3433</v>
      </c>
      <c r="B228" s="1225" t="s">
        <v>3445</v>
      </c>
      <c r="C228" s="1228" t="s">
        <v>3435</v>
      </c>
      <c r="D228" s="1229"/>
      <c r="E228" s="1230"/>
      <c r="F228" s="1228" t="s">
        <v>3436</v>
      </c>
      <c r="G228" s="1229"/>
      <c r="H228" s="1229"/>
      <c r="I228" s="1230"/>
    </row>
    <row r="229" spans="1:9">
      <c r="A229" s="1226"/>
      <c r="B229" s="1226"/>
      <c r="C229" s="1225" t="s">
        <v>318</v>
      </c>
      <c r="D229" s="1228" t="s">
        <v>3437</v>
      </c>
      <c r="E229" s="1230"/>
      <c r="F229" s="1225" t="s">
        <v>318</v>
      </c>
      <c r="G229" s="1228" t="s">
        <v>3437</v>
      </c>
      <c r="H229" s="1229"/>
      <c r="I229" s="1230"/>
    </row>
    <row r="230" spans="1:9" ht="60">
      <c r="A230" s="1227"/>
      <c r="B230" s="1227"/>
      <c r="C230" s="1227"/>
      <c r="D230" s="793" t="s">
        <v>3438</v>
      </c>
      <c r="E230" s="793" t="s">
        <v>3439</v>
      </c>
      <c r="F230" s="1227"/>
      <c r="G230" s="793" t="s">
        <v>3438</v>
      </c>
      <c r="H230" s="793" t="s">
        <v>3439</v>
      </c>
      <c r="I230" s="793" t="s">
        <v>3440</v>
      </c>
    </row>
    <row r="231" spans="1:9">
      <c r="A231" s="658">
        <v>1</v>
      </c>
      <c r="B231" s="658">
        <v>2</v>
      </c>
      <c r="C231" s="658">
        <v>3</v>
      </c>
      <c r="D231" s="658">
        <v>4</v>
      </c>
      <c r="E231" s="658">
        <v>5</v>
      </c>
      <c r="F231" s="658">
        <v>6</v>
      </c>
      <c r="G231" s="658">
        <v>7</v>
      </c>
      <c r="H231" s="658">
        <v>8</v>
      </c>
      <c r="I231" s="658">
        <v>9</v>
      </c>
    </row>
    <row r="232" spans="1:9" ht="104.25" customHeight="1">
      <c r="A232" s="794" t="s">
        <v>3647</v>
      </c>
      <c r="B232" s="714">
        <v>900005001186</v>
      </c>
      <c r="C232" s="795">
        <v>5000</v>
      </c>
      <c r="D232" s="795">
        <f>C232</f>
        <v>5000</v>
      </c>
      <c r="E232" s="713"/>
      <c r="F232" s="713"/>
      <c r="G232" s="713"/>
      <c r="H232" s="713"/>
      <c r="I232" s="713"/>
    </row>
    <row r="233" spans="1:9" ht="15.75">
      <c r="A233" s="1061" t="s">
        <v>3442</v>
      </c>
      <c r="B233" s="1063"/>
      <c r="C233" s="796">
        <f>SUM(C232:C232)</f>
        <v>5000</v>
      </c>
      <c r="D233" s="796">
        <f>SUM(D232:D232)</f>
        <v>5000</v>
      </c>
      <c r="E233" s="713"/>
      <c r="F233" s="713"/>
      <c r="G233" s="713"/>
      <c r="H233" s="713"/>
      <c r="I233" s="713"/>
    </row>
    <row r="234" spans="1:9">
      <c r="A234" s="797"/>
      <c r="B234" s="797"/>
      <c r="C234" s="798"/>
      <c r="D234" s="798"/>
      <c r="E234" s="798"/>
      <c r="F234" s="798"/>
      <c r="G234" s="798"/>
      <c r="H234" s="798"/>
      <c r="I234" s="798"/>
    </row>
    <row r="235" spans="1:9" ht="15.75">
      <c r="A235" s="791" t="s">
        <v>3443</v>
      </c>
      <c r="B235" s="792"/>
      <c r="C235" s="792"/>
      <c r="D235" s="792"/>
      <c r="E235" s="792"/>
      <c r="F235" s="792"/>
      <c r="G235" s="792"/>
      <c r="H235" s="792"/>
      <c r="I235" s="792"/>
    </row>
    <row r="236" spans="1:9">
      <c r="A236" s="1225" t="s">
        <v>3444</v>
      </c>
      <c r="B236" s="1225" t="s">
        <v>3445</v>
      </c>
      <c r="C236" s="1232" t="s">
        <v>3435</v>
      </c>
      <c r="D236" s="1232"/>
      <c r="E236" s="1232"/>
      <c r="F236" s="1232" t="s">
        <v>3436</v>
      </c>
      <c r="G236" s="1232"/>
      <c r="H236" s="1232"/>
      <c r="I236" s="1232"/>
    </row>
    <row r="237" spans="1:9">
      <c r="A237" s="1226"/>
      <c r="B237" s="1226"/>
      <c r="C237" s="1225" t="s">
        <v>318</v>
      </c>
      <c r="D237" s="1232" t="s">
        <v>3437</v>
      </c>
      <c r="E237" s="1232"/>
      <c r="F237" s="1225" t="s">
        <v>318</v>
      </c>
      <c r="G237" s="1232" t="s">
        <v>3437</v>
      </c>
      <c r="H237" s="1232"/>
      <c r="I237" s="1232"/>
    </row>
    <row r="238" spans="1:9" ht="60">
      <c r="A238" s="1227"/>
      <c r="B238" s="1227"/>
      <c r="C238" s="1227"/>
      <c r="D238" s="793" t="s">
        <v>3446</v>
      </c>
      <c r="E238" s="793" t="s">
        <v>3447</v>
      </c>
      <c r="F238" s="1227"/>
      <c r="G238" s="793" t="s">
        <v>3446</v>
      </c>
      <c r="H238" s="793" t="s">
        <v>3447</v>
      </c>
      <c r="I238" s="793" t="s">
        <v>3440</v>
      </c>
    </row>
    <row r="239" spans="1:9">
      <c r="A239" s="658">
        <v>1</v>
      </c>
      <c r="B239" s="658">
        <v>2</v>
      </c>
      <c r="C239" s="658">
        <v>3</v>
      </c>
      <c r="D239" s="658">
        <v>4</v>
      </c>
      <c r="E239" s="658">
        <v>5</v>
      </c>
      <c r="F239" s="658">
        <v>6</v>
      </c>
      <c r="G239" s="658">
        <v>7</v>
      </c>
      <c r="H239" s="658">
        <v>8</v>
      </c>
      <c r="I239" s="658">
        <v>9</v>
      </c>
    </row>
    <row r="240" spans="1:9" ht="74.25" customHeight="1">
      <c r="A240" s="799" t="s">
        <v>3648</v>
      </c>
      <c r="B240" s="800">
        <v>900008000490</v>
      </c>
      <c r="C240" s="801">
        <v>1480</v>
      </c>
      <c r="D240" s="801">
        <v>1480</v>
      </c>
      <c r="E240" s="802"/>
      <c r="F240" s="802"/>
      <c r="G240" s="802"/>
      <c r="H240" s="802"/>
      <c r="I240" s="802"/>
    </row>
    <row r="241" spans="1:9" ht="57.75" customHeight="1">
      <c r="A241" s="803" t="s">
        <v>3586</v>
      </c>
      <c r="B241" s="804" t="s">
        <v>3553</v>
      </c>
      <c r="C241" s="795">
        <v>498062</v>
      </c>
      <c r="D241" s="795">
        <v>498062</v>
      </c>
      <c r="E241" s="713"/>
      <c r="F241" s="713"/>
      <c r="G241" s="713"/>
      <c r="H241" s="713"/>
      <c r="I241" s="713"/>
    </row>
    <row r="242" spans="1:9" ht="66" customHeight="1">
      <c r="A242" s="803" t="s">
        <v>3566</v>
      </c>
      <c r="B242" s="714">
        <v>2474663156679350</v>
      </c>
      <c r="C242" s="805">
        <v>664312.32999999996</v>
      </c>
      <c r="D242" s="805">
        <v>664312.32999999996</v>
      </c>
      <c r="E242" s="713"/>
      <c r="F242" s="713"/>
      <c r="G242" s="713"/>
      <c r="H242" s="713"/>
      <c r="I242" s="713"/>
    </row>
    <row r="243" spans="1:9" ht="30">
      <c r="A243" s="806" t="s">
        <v>3587</v>
      </c>
      <c r="B243" s="714">
        <v>11500351562015</v>
      </c>
      <c r="C243" s="806">
        <v>37286.67</v>
      </c>
      <c r="D243" s="806">
        <v>37286.67</v>
      </c>
      <c r="E243" s="713"/>
      <c r="F243" s="713"/>
      <c r="G243" s="713"/>
      <c r="H243" s="713"/>
      <c r="I243" s="713"/>
    </row>
    <row r="244" spans="1:9" ht="45">
      <c r="A244" s="806" t="s">
        <v>3649</v>
      </c>
      <c r="B244" s="714">
        <v>1930004268280100</v>
      </c>
      <c r="C244" s="795">
        <v>3500</v>
      </c>
      <c r="D244" s="795">
        <f t="shared" ref="D244" si="20">C244</f>
        <v>3500</v>
      </c>
      <c r="E244" s="713"/>
      <c r="F244" s="713"/>
      <c r="G244" s="713"/>
      <c r="H244" s="713"/>
      <c r="I244" s="713"/>
    </row>
    <row r="245" spans="1:9" ht="65.25" customHeight="1">
      <c r="A245" s="794" t="s">
        <v>3650</v>
      </c>
      <c r="B245" s="800">
        <v>24140014969600</v>
      </c>
      <c r="C245" s="807">
        <v>87650</v>
      </c>
      <c r="D245" s="807">
        <v>87650</v>
      </c>
      <c r="E245" s="713"/>
      <c r="F245" s="713"/>
      <c r="G245" s="713"/>
      <c r="H245" s="713"/>
      <c r="I245" s="713"/>
    </row>
    <row r="246" spans="1:9" ht="39" customHeight="1">
      <c r="A246" s="794" t="s">
        <v>3651</v>
      </c>
      <c r="B246" s="808">
        <v>2052332224591000</v>
      </c>
      <c r="C246" s="809">
        <v>280680</v>
      </c>
      <c r="D246" s="809">
        <v>280680</v>
      </c>
      <c r="E246" s="713"/>
      <c r="F246" s="713"/>
      <c r="G246" s="713"/>
      <c r="H246" s="713"/>
      <c r="I246" s="713"/>
    </row>
    <row r="247" spans="1:9" ht="90" customHeight="1">
      <c r="A247" s="810" t="s">
        <v>3652</v>
      </c>
      <c r="B247" s="808">
        <v>11817000723100</v>
      </c>
      <c r="C247" s="795">
        <v>44509</v>
      </c>
      <c r="D247" s="795">
        <v>44509</v>
      </c>
      <c r="E247" s="713"/>
      <c r="F247" s="713"/>
      <c r="G247" s="713"/>
      <c r="H247" s="713"/>
      <c r="I247" s="713"/>
    </row>
    <row r="248" spans="1:9">
      <c r="A248" s="713"/>
      <c r="B248" s="713"/>
      <c r="C248" s="713"/>
      <c r="D248" s="713"/>
      <c r="E248" s="713"/>
      <c r="F248" s="713"/>
      <c r="G248" s="713"/>
      <c r="H248" s="713"/>
      <c r="I248" s="713"/>
    </row>
    <row r="249" spans="1:9" ht="15.75">
      <c r="A249" s="1061" t="s">
        <v>3442</v>
      </c>
      <c r="B249" s="1063"/>
      <c r="C249" s="811">
        <f>SUM(C240:C248)</f>
        <v>1617480</v>
      </c>
      <c r="D249" s="811">
        <f>SUM(D240:D248)</f>
        <v>1617480</v>
      </c>
      <c r="E249" s="713"/>
      <c r="F249" s="713"/>
      <c r="G249" s="713"/>
      <c r="H249" s="713"/>
      <c r="I249" s="713"/>
    </row>
    <row r="252" spans="1:9" customFormat="1" ht="15">
      <c r="A252" s="694" t="s">
        <v>3569</v>
      </c>
      <c r="B252" s="694"/>
      <c r="C252" s="694"/>
      <c r="D252" s="694"/>
      <c r="E252" s="694"/>
      <c r="F252" s="694"/>
      <c r="G252" s="694"/>
      <c r="H252" s="694"/>
      <c r="I252" s="694"/>
    </row>
    <row r="253" spans="1:9" customFormat="1" ht="15">
      <c r="A253" s="694" t="s">
        <v>3570</v>
      </c>
      <c r="B253" s="694"/>
      <c r="C253" s="694"/>
      <c r="D253" s="694"/>
      <c r="E253" s="694"/>
      <c r="F253" s="694"/>
      <c r="G253" s="694"/>
      <c r="H253" s="694"/>
      <c r="I253" s="694"/>
    </row>
    <row r="254" spans="1:9" customFormat="1" ht="15">
      <c r="A254" s="694" t="s">
        <v>3571</v>
      </c>
      <c r="B254" s="694"/>
      <c r="C254" s="694"/>
      <c r="D254" s="694"/>
      <c r="E254" s="694"/>
      <c r="F254" s="694"/>
      <c r="G254" s="694"/>
      <c r="H254" s="694"/>
      <c r="I254" s="694"/>
    </row>
    <row r="255" spans="1:9" customFormat="1" ht="15">
      <c r="A255" s="694" t="s">
        <v>3572</v>
      </c>
      <c r="B255" s="694"/>
      <c r="C255" s="694"/>
      <c r="D255" s="694"/>
      <c r="E255" s="694"/>
      <c r="F255" s="694"/>
      <c r="G255" s="694"/>
      <c r="H255" s="694"/>
      <c r="I255" s="694"/>
    </row>
    <row r="256" spans="1:9" customFormat="1" ht="15">
      <c r="A256" s="694" t="s">
        <v>3604</v>
      </c>
      <c r="B256" s="694"/>
      <c r="C256" s="694"/>
      <c r="D256" s="694"/>
      <c r="E256" s="694"/>
      <c r="F256" s="694"/>
      <c r="G256" s="694"/>
      <c r="H256" s="694"/>
      <c r="I256" s="694"/>
    </row>
    <row r="257" spans="1:9" customFormat="1" ht="15">
      <c r="A257" s="296"/>
      <c r="B257" s="296"/>
      <c r="C257" s="296"/>
      <c r="D257" s="296"/>
      <c r="E257" s="296"/>
      <c r="F257" s="296"/>
      <c r="G257" s="296"/>
      <c r="H257" s="296"/>
      <c r="I257" s="296"/>
    </row>
    <row r="258" spans="1:9" customFormat="1" ht="15">
      <c r="A258" s="695" t="s">
        <v>3574</v>
      </c>
      <c r="B258" s="695"/>
      <c r="C258" s="695"/>
      <c r="D258" s="695"/>
      <c r="E258" s="695"/>
      <c r="F258" s="695"/>
      <c r="G258" s="695"/>
      <c r="H258" s="695"/>
      <c r="I258" s="696"/>
    </row>
    <row r="259" spans="1:9" customFormat="1" ht="15">
      <c r="A259" s="767" t="s">
        <v>3570</v>
      </c>
      <c r="B259" s="767"/>
      <c r="C259" s="767"/>
      <c r="D259" s="767"/>
      <c r="E259" s="767"/>
      <c r="F259" s="767"/>
      <c r="G259" s="767"/>
      <c r="H259" s="767"/>
      <c r="I259" s="768"/>
    </row>
    <row r="260" spans="1:9" customFormat="1" ht="15" customHeight="1">
      <c r="A260" s="1122" t="s">
        <v>3654</v>
      </c>
      <c r="B260" s="1122"/>
      <c r="C260" s="1122"/>
      <c r="D260" s="1122"/>
      <c r="E260" s="1122"/>
      <c r="F260" s="767"/>
      <c r="G260" s="767"/>
      <c r="H260" s="767"/>
      <c r="I260" s="768"/>
    </row>
    <row r="261" spans="1:9" customFormat="1" ht="15">
      <c r="A261" s="1123" t="s">
        <v>3655</v>
      </c>
      <c r="B261" s="1123"/>
      <c r="C261" s="1123"/>
      <c r="D261" s="1123"/>
      <c r="E261" s="1123"/>
      <c r="F261" s="1123"/>
      <c r="G261" s="1123"/>
      <c r="H261" s="1123"/>
      <c r="I261" s="1123"/>
    </row>
  </sheetData>
  <mergeCells count="46">
    <mergeCell ref="E1:I1"/>
    <mergeCell ref="A261:I261"/>
    <mergeCell ref="A249:B249"/>
    <mergeCell ref="A260:E260"/>
    <mergeCell ref="A233:B233"/>
    <mergeCell ref="A236:A238"/>
    <mergeCell ref="B236:B238"/>
    <mergeCell ref="C236:E236"/>
    <mergeCell ref="F236:I236"/>
    <mergeCell ref="C237:C238"/>
    <mergeCell ref="D237:E237"/>
    <mergeCell ref="F237:F238"/>
    <mergeCell ref="G237:I237"/>
    <mergeCell ref="A224:B224"/>
    <mergeCell ref="A201:H201"/>
    <mergeCell ref="A175:H175"/>
    <mergeCell ref="A228:A230"/>
    <mergeCell ref="B228:B230"/>
    <mergeCell ref="C228:E228"/>
    <mergeCell ref="F228:I228"/>
    <mergeCell ref="C229:C230"/>
    <mergeCell ref="D229:E229"/>
    <mergeCell ref="F229:F230"/>
    <mergeCell ref="G229:I229"/>
    <mergeCell ref="G176:H176"/>
    <mergeCell ref="A199:B199"/>
    <mergeCell ref="A202:A203"/>
    <mergeCell ref="B202:B203"/>
    <mergeCell ref="C202:C203"/>
    <mergeCell ref="D202:D203"/>
    <mergeCell ref="E202:F202"/>
    <mergeCell ref="G202:H202"/>
    <mergeCell ref="A176:A177"/>
    <mergeCell ref="B176:B177"/>
    <mergeCell ref="C176:C177"/>
    <mergeCell ref="D176:D177"/>
    <mergeCell ref="E176:F176"/>
    <mergeCell ref="H3:I3"/>
    <mergeCell ref="A173:C173"/>
    <mergeCell ref="B2:G2"/>
    <mergeCell ref="A3:A4"/>
    <mergeCell ref="B3:B4"/>
    <mergeCell ref="C3:C4"/>
    <mergeCell ref="D3:D4"/>
    <mergeCell ref="E3:E4"/>
    <mergeCell ref="F3:G3"/>
  </mergeCells>
  <pageMargins left="0" right="0" top="0" bottom="0" header="0.3" footer="0.3"/>
  <pageSetup paperSize="9" scale="8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1"/>
  <sheetViews>
    <sheetView workbookViewId="0">
      <selection activeCell="B2" sqref="B2:H3"/>
    </sheetView>
  </sheetViews>
  <sheetFormatPr defaultRowHeight="15"/>
  <cols>
    <col min="1" max="1" width="7.28515625" style="77" customWidth="1"/>
    <col min="2" max="2" width="28.7109375" style="44" customWidth="1"/>
    <col min="3" max="3" width="11.7109375" style="44" customWidth="1"/>
    <col min="4" max="4" width="8" style="44" customWidth="1"/>
    <col min="5" max="5" width="9" style="44" customWidth="1"/>
    <col min="6" max="6" width="9.42578125" style="44" customWidth="1"/>
    <col min="7" max="7" width="14.28515625" style="44" customWidth="1"/>
    <col min="8" max="8" width="10" style="44" customWidth="1"/>
    <col min="9" max="9" width="15.140625" style="44" customWidth="1"/>
    <col min="10" max="16384" width="9.140625" style="44"/>
  </cols>
  <sheetData>
    <row r="1" spans="1:11" ht="47.25" customHeight="1">
      <c r="F1" s="1188" t="s">
        <v>4091</v>
      </c>
      <c r="G1" s="1188"/>
      <c r="H1" s="1188"/>
      <c r="I1" s="1188"/>
      <c r="J1" s="215"/>
      <c r="K1" s="215"/>
    </row>
    <row r="2" spans="1:11">
      <c r="B2" s="1234" t="s">
        <v>1103</v>
      </c>
      <c r="C2" s="1234"/>
      <c r="D2" s="1234"/>
      <c r="E2" s="1234"/>
      <c r="F2" s="1234"/>
      <c r="G2" s="1234"/>
      <c r="H2" s="1234"/>
    </row>
    <row r="3" spans="1:11">
      <c r="B3" s="1234"/>
      <c r="C3" s="1234"/>
      <c r="D3" s="1234"/>
      <c r="E3" s="1234"/>
      <c r="F3" s="1234"/>
      <c r="G3" s="1234"/>
      <c r="H3" s="1234"/>
    </row>
    <row r="4" spans="1:11" ht="47.25" customHeight="1">
      <c r="A4" s="1089" t="s">
        <v>1</v>
      </c>
      <c r="B4" s="1090" t="s">
        <v>2</v>
      </c>
      <c r="C4" s="1090" t="s">
        <v>3</v>
      </c>
      <c r="D4" s="1090" t="s">
        <v>5</v>
      </c>
      <c r="E4" s="1090" t="s">
        <v>6</v>
      </c>
      <c r="F4" s="1092" t="s">
        <v>7</v>
      </c>
      <c r="G4" s="1093"/>
      <c r="H4" s="1092" t="s">
        <v>8</v>
      </c>
      <c r="I4" s="1093"/>
    </row>
    <row r="5" spans="1:11" ht="30.75" customHeight="1">
      <c r="A5" s="1089"/>
      <c r="B5" s="1091"/>
      <c r="C5" s="1091"/>
      <c r="D5" s="1091"/>
      <c r="E5" s="1091"/>
      <c r="F5" s="145" t="s">
        <v>9</v>
      </c>
      <c r="G5" s="145" t="s">
        <v>10</v>
      </c>
      <c r="H5" s="83" t="s">
        <v>11</v>
      </c>
      <c r="I5" s="63" t="s">
        <v>1104</v>
      </c>
    </row>
    <row r="6" spans="1:11" ht="18" customHeight="1">
      <c r="A6" s="58">
        <v>1</v>
      </c>
      <c r="B6" s="62" t="s">
        <v>1105</v>
      </c>
      <c r="C6" s="146">
        <v>1985</v>
      </c>
      <c r="D6" s="146" t="s">
        <v>13</v>
      </c>
      <c r="E6" s="219">
        <v>24440</v>
      </c>
      <c r="F6" s="64">
        <v>1</v>
      </c>
      <c r="G6" s="64">
        <f t="shared" ref="G6:G16" si="0">SUM(E6*F6)</f>
        <v>24440</v>
      </c>
      <c r="H6" s="64">
        <f>SUM(F6)</f>
        <v>1</v>
      </c>
      <c r="I6" s="64">
        <f>SUM(E6*H6)</f>
        <v>24440</v>
      </c>
    </row>
    <row r="7" spans="1:11" ht="18" customHeight="1">
      <c r="A7" s="58">
        <v>2</v>
      </c>
      <c r="B7" s="62" t="s">
        <v>1106</v>
      </c>
      <c r="C7" s="146">
        <v>1982</v>
      </c>
      <c r="D7" s="146" t="s">
        <v>13</v>
      </c>
      <c r="E7" s="219">
        <v>6630</v>
      </c>
      <c r="F7" s="64">
        <v>1</v>
      </c>
      <c r="G7" s="64">
        <f t="shared" si="0"/>
        <v>6630</v>
      </c>
      <c r="H7" s="64">
        <f t="shared" ref="H7:H89" si="1">SUM(F7)</f>
        <v>1</v>
      </c>
      <c r="I7" s="64">
        <f t="shared" ref="I7:I70" si="2">SUM(E7*H7)</f>
        <v>6630</v>
      </c>
    </row>
    <row r="8" spans="1:11" ht="18" customHeight="1">
      <c r="A8" s="58">
        <v>3</v>
      </c>
      <c r="B8" s="62" t="s">
        <v>1107</v>
      </c>
      <c r="C8" s="146">
        <v>1982</v>
      </c>
      <c r="D8" s="146" t="s">
        <v>13</v>
      </c>
      <c r="E8" s="219">
        <v>3180</v>
      </c>
      <c r="F8" s="64">
        <v>4</v>
      </c>
      <c r="G8" s="64">
        <f t="shared" si="0"/>
        <v>12720</v>
      </c>
      <c r="H8" s="64">
        <f t="shared" si="1"/>
        <v>4</v>
      </c>
      <c r="I8" s="64">
        <f t="shared" si="2"/>
        <v>12720</v>
      </c>
    </row>
    <row r="9" spans="1:11" ht="18" customHeight="1">
      <c r="A9" s="58">
        <v>4</v>
      </c>
      <c r="B9" s="62" t="s">
        <v>1108</v>
      </c>
      <c r="C9" s="146">
        <v>1980</v>
      </c>
      <c r="D9" s="146" t="s">
        <v>13</v>
      </c>
      <c r="E9" s="219">
        <v>3960</v>
      </c>
      <c r="F9" s="64">
        <v>1</v>
      </c>
      <c r="G9" s="64">
        <f t="shared" si="0"/>
        <v>3960</v>
      </c>
      <c r="H9" s="64">
        <f t="shared" si="1"/>
        <v>1</v>
      </c>
      <c r="I9" s="64">
        <f t="shared" si="2"/>
        <v>3960</v>
      </c>
    </row>
    <row r="10" spans="1:11" ht="18" customHeight="1">
      <c r="A10" s="58">
        <v>5</v>
      </c>
      <c r="B10" s="62" t="s">
        <v>1109</v>
      </c>
      <c r="C10" s="146">
        <v>1987</v>
      </c>
      <c r="D10" s="146" t="s">
        <v>13</v>
      </c>
      <c r="E10" s="219">
        <v>4720</v>
      </c>
      <c r="F10" s="64">
        <v>2</v>
      </c>
      <c r="G10" s="64">
        <f t="shared" si="0"/>
        <v>9440</v>
      </c>
      <c r="H10" s="64">
        <f t="shared" si="1"/>
        <v>2</v>
      </c>
      <c r="I10" s="64">
        <f t="shared" si="2"/>
        <v>9440</v>
      </c>
    </row>
    <row r="11" spans="1:11">
      <c r="A11" s="58">
        <v>6</v>
      </c>
      <c r="B11" s="62" t="s">
        <v>1110</v>
      </c>
      <c r="C11" s="146">
        <v>1992</v>
      </c>
      <c r="D11" s="146" t="s">
        <v>13</v>
      </c>
      <c r="E11" s="219">
        <v>1050</v>
      </c>
      <c r="F11" s="64">
        <v>1</v>
      </c>
      <c r="G11" s="64">
        <f t="shared" si="0"/>
        <v>1050</v>
      </c>
      <c r="H11" s="64">
        <f t="shared" si="1"/>
        <v>1</v>
      </c>
      <c r="I11" s="64">
        <f t="shared" si="2"/>
        <v>1050</v>
      </c>
    </row>
    <row r="12" spans="1:11">
      <c r="A12" s="58">
        <v>7</v>
      </c>
      <c r="B12" s="62" t="s">
        <v>1111</v>
      </c>
      <c r="C12" s="146">
        <v>1980</v>
      </c>
      <c r="D12" s="146" t="s">
        <v>13</v>
      </c>
      <c r="E12" s="219">
        <v>8085</v>
      </c>
      <c r="F12" s="64">
        <v>1</v>
      </c>
      <c r="G12" s="64">
        <f t="shared" si="0"/>
        <v>8085</v>
      </c>
      <c r="H12" s="64">
        <f t="shared" si="1"/>
        <v>1</v>
      </c>
      <c r="I12" s="64">
        <f t="shared" si="2"/>
        <v>8085</v>
      </c>
    </row>
    <row r="13" spans="1:11">
      <c r="A13" s="58">
        <v>8</v>
      </c>
      <c r="B13" s="62" t="s">
        <v>1112</v>
      </c>
      <c r="C13" s="146">
        <v>1981</v>
      </c>
      <c r="D13" s="146" t="s">
        <v>13</v>
      </c>
      <c r="E13" s="219">
        <v>8250</v>
      </c>
      <c r="F13" s="64">
        <v>7</v>
      </c>
      <c r="G13" s="64">
        <f t="shared" si="0"/>
        <v>57750</v>
      </c>
      <c r="H13" s="64">
        <f t="shared" si="1"/>
        <v>7</v>
      </c>
      <c r="I13" s="64">
        <f t="shared" si="2"/>
        <v>57750</v>
      </c>
    </row>
    <row r="14" spans="1:11">
      <c r="A14" s="58">
        <v>9</v>
      </c>
      <c r="B14" s="62" t="s">
        <v>1113</v>
      </c>
      <c r="C14" s="146">
        <v>1980</v>
      </c>
      <c r="D14" s="146" t="s">
        <v>13</v>
      </c>
      <c r="E14" s="219">
        <v>11900</v>
      </c>
      <c r="F14" s="64">
        <v>1</v>
      </c>
      <c r="G14" s="64">
        <f t="shared" si="0"/>
        <v>11900</v>
      </c>
      <c r="H14" s="64">
        <f t="shared" si="1"/>
        <v>1</v>
      </c>
      <c r="I14" s="64">
        <f t="shared" si="2"/>
        <v>11900</v>
      </c>
    </row>
    <row r="15" spans="1:11">
      <c r="A15" s="58">
        <v>10</v>
      </c>
      <c r="B15" s="62" t="s">
        <v>1114</v>
      </c>
      <c r="C15" s="146">
        <v>1981</v>
      </c>
      <c r="D15" s="146" t="s">
        <v>13</v>
      </c>
      <c r="E15" s="219">
        <v>2100</v>
      </c>
      <c r="F15" s="64">
        <v>1</v>
      </c>
      <c r="G15" s="64">
        <f t="shared" si="0"/>
        <v>2100</v>
      </c>
      <c r="H15" s="64">
        <f t="shared" si="1"/>
        <v>1</v>
      </c>
      <c r="I15" s="64">
        <f t="shared" si="2"/>
        <v>2100</v>
      </c>
    </row>
    <row r="16" spans="1:11">
      <c r="A16" s="58">
        <v>11</v>
      </c>
      <c r="B16" s="220" t="s">
        <v>1115</v>
      </c>
      <c r="C16" s="221" t="s">
        <v>1116</v>
      </c>
      <c r="D16" s="146" t="s">
        <v>13</v>
      </c>
      <c r="E16" s="222">
        <v>200</v>
      </c>
      <c r="F16" s="223">
        <v>1300</v>
      </c>
      <c r="G16" s="64">
        <f t="shared" si="0"/>
        <v>260000</v>
      </c>
      <c r="H16" s="64">
        <f t="shared" si="1"/>
        <v>1300</v>
      </c>
      <c r="I16" s="64">
        <f t="shared" si="2"/>
        <v>260000</v>
      </c>
    </row>
    <row r="17" spans="1:9">
      <c r="A17" s="58">
        <v>12</v>
      </c>
      <c r="B17" s="220" t="s">
        <v>1115</v>
      </c>
      <c r="C17" s="221" t="s">
        <v>1117</v>
      </c>
      <c r="D17" s="146" t="s">
        <v>13</v>
      </c>
      <c r="E17" s="222">
        <v>200</v>
      </c>
      <c r="F17" s="223">
        <v>4561</v>
      </c>
      <c r="G17" s="64">
        <f>AVERAGE(E17*F17)</f>
        <v>912200</v>
      </c>
      <c r="H17" s="64">
        <f t="shared" si="1"/>
        <v>4561</v>
      </c>
      <c r="I17" s="64">
        <f>SUM(E17*H17)</f>
        <v>912200</v>
      </c>
    </row>
    <row r="18" spans="1:9">
      <c r="A18" s="58">
        <v>13</v>
      </c>
      <c r="B18" s="220" t="s">
        <v>1115</v>
      </c>
      <c r="C18" s="146">
        <v>1975</v>
      </c>
      <c r="D18" s="146" t="s">
        <v>13</v>
      </c>
      <c r="E18" s="219">
        <v>200</v>
      </c>
      <c r="F18" s="64">
        <v>39882</v>
      </c>
      <c r="G18" s="64">
        <f>AVERAGE(E18*F18)</f>
        <v>7976400</v>
      </c>
      <c r="H18" s="64">
        <f t="shared" si="1"/>
        <v>39882</v>
      </c>
      <c r="I18" s="64">
        <f t="shared" si="2"/>
        <v>7976400</v>
      </c>
    </row>
    <row r="19" spans="1:9">
      <c r="A19" s="58">
        <v>14</v>
      </c>
      <c r="B19" s="220" t="s">
        <v>1115</v>
      </c>
      <c r="C19" s="146">
        <v>1998</v>
      </c>
      <c r="D19" s="146" t="s">
        <v>13</v>
      </c>
      <c r="E19" s="219">
        <v>238</v>
      </c>
      <c r="F19" s="64">
        <v>176</v>
      </c>
      <c r="G19" s="64">
        <v>41888</v>
      </c>
      <c r="H19" s="64">
        <f t="shared" si="1"/>
        <v>176</v>
      </c>
      <c r="I19" s="64">
        <f t="shared" si="2"/>
        <v>41888</v>
      </c>
    </row>
    <row r="20" spans="1:9">
      <c r="A20" s="58">
        <v>15</v>
      </c>
      <c r="B20" s="220" t="s">
        <v>1115</v>
      </c>
      <c r="C20" s="146">
        <v>2006</v>
      </c>
      <c r="D20" s="146" t="s">
        <v>13</v>
      </c>
      <c r="E20" s="219">
        <v>196</v>
      </c>
      <c r="F20" s="64">
        <v>77</v>
      </c>
      <c r="G20" s="64">
        <f>AVERAGE(E20*F20)</f>
        <v>15092</v>
      </c>
      <c r="H20" s="64">
        <f t="shared" si="1"/>
        <v>77</v>
      </c>
      <c r="I20" s="64">
        <f t="shared" si="2"/>
        <v>15092</v>
      </c>
    </row>
    <row r="21" spans="1:9">
      <c r="A21" s="58">
        <v>16</v>
      </c>
      <c r="B21" s="220" t="s">
        <v>1115</v>
      </c>
      <c r="C21" s="146">
        <v>2004</v>
      </c>
      <c r="D21" s="146" t="s">
        <v>13</v>
      </c>
      <c r="E21" s="219">
        <v>254</v>
      </c>
      <c r="F21" s="64">
        <v>178</v>
      </c>
      <c r="G21" s="64">
        <f>AVERAGE(E21*F21)</f>
        <v>45212</v>
      </c>
      <c r="H21" s="64">
        <f t="shared" si="1"/>
        <v>178</v>
      </c>
      <c r="I21" s="64">
        <f t="shared" si="2"/>
        <v>45212</v>
      </c>
    </row>
    <row r="22" spans="1:9">
      <c r="A22" s="58">
        <v>17</v>
      </c>
      <c r="B22" s="220" t="s">
        <v>1115</v>
      </c>
      <c r="C22" s="146">
        <v>2005</v>
      </c>
      <c r="D22" s="146" t="s">
        <v>13</v>
      </c>
      <c r="E22" s="219">
        <v>600</v>
      </c>
      <c r="F22" s="64">
        <v>16</v>
      </c>
      <c r="G22" s="64">
        <f t="shared" ref="G22:G58" si="3">SUM(E22*F22)</f>
        <v>9600</v>
      </c>
      <c r="H22" s="64">
        <f t="shared" si="1"/>
        <v>16</v>
      </c>
      <c r="I22" s="64">
        <f t="shared" si="2"/>
        <v>9600</v>
      </c>
    </row>
    <row r="23" spans="1:9">
      <c r="A23" s="58">
        <v>18</v>
      </c>
      <c r="B23" s="220" t="s">
        <v>1115</v>
      </c>
      <c r="C23" s="146">
        <v>2003</v>
      </c>
      <c r="D23" s="146" t="s">
        <v>13</v>
      </c>
      <c r="E23" s="219">
        <v>2700</v>
      </c>
      <c r="F23" s="64">
        <v>6</v>
      </c>
      <c r="G23" s="64">
        <f t="shared" si="3"/>
        <v>16200</v>
      </c>
      <c r="H23" s="64">
        <f t="shared" si="1"/>
        <v>6</v>
      </c>
      <c r="I23" s="64">
        <f t="shared" si="2"/>
        <v>16200</v>
      </c>
    </row>
    <row r="24" spans="1:9">
      <c r="A24" s="58">
        <v>19</v>
      </c>
      <c r="B24" s="220" t="s">
        <v>1115</v>
      </c>
      <c r="C24" s="146">
        <v>2003</v>
      </c>
      <c r="D24" s="146" t="s">
        <v>13</v>
      </c>
      <c r="E24" s="219">
        <v>67980</v>
      </c>
      <c r="F24" s="64">
        <v>1</v>
      </c>
      <c r="G24" s="64">
        <f t="shared" si="3"/>
        <v>67980</v>
      </c>
      <c r="H24" s="64">
        <f t="shared" si="1"/>
        <v>1</v>
      </c>
      <c r="I24" s="64">
        <f t="shared" si="2"/>
        <v>67980</v>
      </c>
    </row>
    <row r="25" spans="1:9">
      <c r="A25" s="58">
        <v>20</v>
      </c>
      <c r="B25" s="220" t="s">
        <v>1115</v>
      </c>
      <c r="C25" s="83">
        <v>2009</v>
      </c>
      <c r="D25" s="146" t="s">
        <v>13</v>
      </c>
      <c r="E25" s="224">
        <v>279</v>
      </c>
      <c r="F25" s="225">
        <v>127</v>
      </c>
      <c r="G25" s="64">
        <f>AVERAGE(E25*F25)</f>
        <v>35433</v>
      </c>
      <c r="H25" s="64">
        <f t="shared" si="1"/>
        <v>127</v>
      </c>
      <c r="I25" s="64">
        <f t="shared" si="2"/>
        <v>35433</v>
      </c>
    </row>
    <row r="26" spans="1:9">
      <c r="A26" s="58">
        <v>21</v>
      </c>
      <c r="B26" s="220" t="s">
        <v>1115</v>
      </c>
      <c r="C26" s="83">
        <v>2009</v>
      </c>
      <c r="D26" s="146" t="s">
        <v>13</v>
      </c>
      <c r="E26" s="224">
        <v>8250</v>
      </c>
      <c r="F26" s="225">
        <v>2</v>
      </c>
      <c r="G26" s="64">
        <f t="shared" si="3"/>
        <v>16500</v>
      </c>
      <c r="H26" s="64">
        <f t="shared" si="1"/>
        <v>2</v>
      </c>
      <c r="I26" s="64">
        <f t="shared" si="2"/>
        <v>16500</v>
      </c>
    </row>
    <row r="27" spans="1:9">
      <c r="A27" s="58">
        <v>22</v>
      </c>
      <c r="B27" s="220" t="s">
        <v>1115</v>
      </c>
      <c r="C27" s="83">
        <v>2009</v>
      </c>
      <c r="D27" s="146" t="s">
        <v>13</v>
      </c>
      <c r="E27" s="224">
        <v>1149</v>
      </c>
      <c r="F27" s="225">
        <v>94</v>
      </c>
      <c r="G27" s="64">
        <f t="shared" ref="G27:G33" si="4">AVERAGE(E27*F27)</f>
        <v>108006</v>
      </c>
      <c r="H27" s="64">
        <f t="shared" si="1"/>
        <v>94</v>
      </c>
      <c r="I27" s="64">
        <f t="shared" si="2"/>
        <v>108006</v>
      </c>
    </row>
    <row r="28" spans="1:9">
      <c r="A28" s="58">
        <v>23</v>
      </c>
      <c r="B28" s="220" t="s">
        <v>1115</v>
      </c>
      <c r="C28" s="83">
        <v>2010</v>
      </c>
      <c r="D28" s="146" t="s">
        <v>13</v>
      </c>
      <c r="E28" s="224">
        <v>496</v>
      </c>
      <c r="F28" s="225">
        <v>99</v>
      </c>
      <c r="G28" s="64">
        <f t="shared" si="4"/>
        <v>49104</v>
      </c>
      <c r="H28" s="64">
        <f t="shared" si="1"/>
        <v>99</v>
      </c>
      <c r="I28" s="64">
        <f t="shared" si="2"/>
        <v>49104</v>
      </c>
    </row>
    <row r="29" spans="1:9">
      <c r="A29" s="58">
        <v>24</v>
      </c>
      <c r="B29" s="226" t="s">
        <v>1118</v>
      </c>
      <c r="C29" s="83">
        <v>2012</v>
      </c>
      <c r="D29" s="146" t="s">
        <v>13</v>
      </c>
      <c r="E29" s="224">
        <v>409</v>
      </c>
      <c r="F29" s="225">
        <v>18</v>
      </c>
      <c r="G29" s="64">
        <f t="shared" si="4"/>
        <v>7362</v>
      </c>
      <c r="H29" s="64">
        <f t="shared" si="1"/>
        <v>18</v>
      </c>
      <c r="I29" s="64">
        <f>SUM(E29*H29)</f>
        <v>7362</v>
      </c>
    </row>
    <row r="30" spans="1:9">
      <c r="A30" s="58">
        <v>25</v>
      </c>
      <c r="B30" s="226" t="s">
        <v>1118</v>
      </c>
      <c r="C30" s="83">
        <v>2012</v>
      </c>
      <c r="D30" s="146" t="s">
        <v>13</v>
      </c>
      <c r="E30" s="224">
        <v>469</v>
      </c>
      <c r="F30" s="225">
        <v>168</v>
      </c>
      <c r="G30" s="64">
        <f t="shared" si="4"/>
        <v>78792</v>
      </c>
      <c r="H30" s="64">
        <f t="shared" si="1"/>
        <v>168</v>
      </c>
      <c r="I30" s="64">
        <f t="shared" si="2"/>
        <v>78792</v>
      </c>
    </row>
    <row r="31" spans="1:9">
      <c r="A31" s="58">
        <v>26</v>
      </c>
      <c r="B31" s="226" t="s">
        <v>1115</v>
      </c>
      <c r="C31" s="83">
        <v>2013</v>
      </c>
      <c r="D31" s="146" t="s">
        <v>13</v>
      </c>
      <c r="E31" s="224">
        <v>571</v>
      </c>
      <c r="F31" s="225">
        <v>116</v>
      </c>
      <c r="G31" s="64">
        <f t="shared" si="4"/>
        <v>66236</v>
      </c>
      <c r="H31" s="64">
        <f t="shared" si="1"/>
        <v>116</v>
      </c>
      <c r="I31" s="64">
        <f t="shared" si="2"/>
        <v>66236</v>
      </c>
    </row>
    <row r="32" spans="1:9">
      <c r="A32" s="58">
        <v>27</v>
      </c>
      <c r="B32" s="226" t="s">
        <v>1115</v>
      </c>
      <c r="C32" s="83">
        <v>2013</v>
      </c>
      <c r="D32" s="146" t="s">
        <v>13</v>
      </c>
      <c r="E32" s="224">
        <v>1925</v>
      </c>
      <c r="F32" s="225">
        <v>1</v>
      </c>
      <c r="G32" s="64">
        <f t="shared" si="4"/>
        <v>1925</v>
      </c>
      <c r="H32" s="64">
        <f t="shared" si="1"/>
        <v>1</v>
      </c>
      <c r="I32" s="64">
        <f>SUM(E32*H32)</f>
        <v>1925</v>
      </c>
    </row>
    <row r="33" spans="1:9">
      <c r="A33" s="58">
        <v>28</v>
      </c>
      <c r="B33" s="226" t="s">
        <v>1115</v>
      </c>
      <c r="C33" s="83">
        <v>2013</v>
      </c>
      <c r="D33" s="146" t="s">
        <v>13</v>
      </c>
      <c r="E33" s="224">
        <v>165</v>
      </c>
      <c r="F33" s="225">
        <v>20</v>
      </c>
      <c r="G33" s="64">
        <f t="shared" si="4"/>
        <v>3300</v>
      </c>
      <c r="H33" s="64">
        <f t="shared" si="1"/>
        <v>20</v>
      </c>
      <c r="I33" s="64">
        <f t="shared" si="2"/>
        <v>3300</v>
      </c>
    </row>
    <row r="34" spans="1:9">
      <c r="A34" s="58">
        <v>29</v>
      </c>
      <c r="B34" s="227" t="s">
        <v>1115</v>
      </c>
      <c r="C34" s="83">
        <v>2015</v>
      </c>
      <c r="D34" s="146" t="s">
        <v>13</v>
      </c>
      <c r="E34" s="224">
        <v>3520</v>
      </c>
      <c r="F34" s="225">
        <v>10</v>
      </c>
      <c r="G34" s="228">
        <f t="shared" ref="G34" si="5">SUM(E34*F34)</f>
        <v>35200</v>
      </c>
      <c r="H34" s="64">
        <f t="shared" si="1"/>
        <v>10</v>
      </c>
      <c r="I34" s="64">
        <f t="shared" si="2"/>
        <v>35200</v>
      </c>
    </row>
    <row r="35" spans="1:9">
      <c r="A35" s="58">
        <v>30</v>
      </c>
      <c r="B35" s="227" t="s">
        <v>1115</v>
      </c>
      <c r="C35" s="83">
        <v>2015</v>
      </c>
      <c r="D35" s="146" t="s">
        <v>13</v>
      </c>
      <c r="E35" s="224">
        <v>530</v>
      </c>
      <c r="F35" s="225">
        <v>138</v>
      </c>
      <c r="G35" s="228">
        <f>AVERAGE(E35*F35)</f>
        <v>73140</v>
      </c>
      <c r="H35" s="64">
        <f t="shared" si="1"/>
        <v>138</v>
      </c>
      <c r="I35" s="64">
        <f>SUM(E35*H35)</f>
        <v>73140</v>
      </c>
    </row>
    <row r="36" spans="1:9">
      <c r="A36" s="58">
        <v>31</v>
      </c>
      <c r="B36" s="226" t="s">
        <v>1115</v>
      </c>
      <c r="C36" s="83">
        <v>2016</v>
      </c>
      <c r="D36" s="146" t="s">
        <v>13</v>
      </c>
      <c r="E36" s="224">
        <v>381</v>
      </c>
      <c r="F36" s="225">
        <v>153</v>
      </c>
      <c r="G36" s="64">
        <f>AVERAGE(E36*F36)</f>
        <v>58293</v>
      </c>
      <c r="H36" s="64">
        <f t="shared" si="1"/>
        <v>153</v>
      </c>
      <c r="I36" s="64">
        <f t="shared" si="2"/>
        <v>58293</v>
      </c>
    </row>
    <row r="37" spans="1:9">
      <c r="A37" s="58">
        <v>32</v>
      </c>
      <c r="B37" s="226" t="s">
        <v>1115</v>
      </c>
      <c r="C37" s="83">
        <v>2016</v>
      </c>
      <c r="D37" s="146" t="s">
        <v>13</v>
      </c>
      <c r="E37" s="224">
        <v>2048</v>
      </c>
      <c r="F37" s="225">
        <v>4</v>
      </c>
      <c r="G37" s="64">
        <f>AVERAGE(E37*F37)</f>
        <v>8192</v>
      </c>
      <c r="H37" s="64">
        <f t="shared" si="1"/>
        <v>4</v>
      </c>
      <c r="I37" s="64">
        <f t="shared" si="2"/>
        <v>8192</v>
      </c>
    </row>
    <row r="38" spans="1:9">
      <c r="A38" s="58">
        <v>33</v>
      </c>
      <c r="B38" s="226" t="s">
        <v>1115</v>
      </c>
      <c r="C38" s="83">
        <v>2016</v>
      </c>
      <c r="D38" s="146" t="s">
        <v>13</v>
      </c>
      <c r="E38" s="224">
        <v>891</v>
      </c>
      <c r="F38" s="225">
        <v>159</v>
      </c>
      <c r="G38" s="64">
        <f>AVERAGE(E38*F38)</f>
        <v>141669</v>
      </c>
      <c r="H38" s="64">
        <f t="shared" si="1"/>
        <v>159</v>
      </c>
      <c r="I38" s="64">
        <f t="shared" si="2"/>
        <v>141669</v>
      </c>
    </row>
    <row r="39" spans="1:9">
      <c r="A39" s="58">
        <v>34</v>
      </c>
      <c r="B39" s="227" t="s">
        <v>1119</v>
      </c>
      <c r="C39" s="83">
        <v>2010</v>
      </c>
      <c r="D39" s="146" t="s">
        <v>13</v>
      </c>
      <c r="E39" s="224">
        <v>15600</v>
      </c>
      <c r="F39" s="225">
        <v>1</v>
      </c>
      <c r="G39" s="64">
        <f t="shared" si="3"/>
        <v>15600</v>
      </c>
      <c r="H39" s="64">
        <f t="shared" si="1"/>
        <v>1</v>
      </c>
      <c r="I39" s="64">
        <f t="shared" si="2"/>
        <v>15600</v>
      </c>
    </row>
    <row r="40" spans="1:9">
      <c r="A40" s="58">
        <v>35</v>
      </c>
      <c r="B40" s="227" t="s">
        <v>1119</v>
      </c>
      <c r="C40" s="83">
        <v>2010</v>
      </c>
      <c r="D40" s="146" t="s">
        <v>13</v>
      </c>
      <c r="E40" s="224">
        <v>10700</v>
      </c>
      <c r="F40" s="225">
        <v>1</v>
      </c>
      <c r="G40" s="64">
        <f t="shared" si="3"/>
        <v>10700</v>
      </c>
      <c r="H40" s="64">
        <f t="shared" si="1"/>
        <v>1</v>
      </c>
      <c r="I40" s="64">
        <f t="shared" si="2"/>
        <v>10700</v>
      </c>
    </row>
    <row r="41" spans="1:9" ht="29.25" customHeight="1">
      <c r="A41" s="58">
        <v>36</v>
      </c>
      <c r="B41" s="229" t="s">
        <v>1120</v>
      </c>
      <c r="C41" s="83">
        <v>2009</v>
      </c>
      <c r="D41" s="146" t="s">
        <v>13</v>
      </c>
      <c r="E41" s="224">
        <v>85000</v>
      </c>
      <c r="F41" s="225">
        <v>1</v>
      </c>
      <c r="G41" s="64">
        <f t="shared" si="3"/>
        <v>85000</v>
      </c>
      <c r="H41" s="64">
        <f t="shared" si="1"/>
        <v>1</v>
      </c>
      <c r="I41" s="64">
        <f t="shared" si="2"/>
        <v>85000</v>
      </c>
    </row>
    <row r="42" spans="1:9">
      <c r="A42" s="58">
        <v>37</v>
      </c>
      <c r="B42" s="227" t="s">
        <v>1121</v>
      </c>
      <c r="C42" s="83">
        <v>2009</v>
      </c>
      <c r="D42" s="146" t="s">
        <v>13</v>
      </c>
      <c r="E42" s="224">
        <v>25000</v>
      </c>
      <c r="F42" s="225">
        <v>1</v>
      </c>
      <c r="G42" s="64">
        <f t="shared" si="3"/>
        <v>25000</v>
      </c>
      <c r="H42" s="64">
        <f t="shared" si="1"/>
        <v>1</v>
      </c>
      <c r="I42" s="64">
        <f t="shared" si="2"/>
        <v>25000</v>
      </c>
    </row>
    <row r="43" spans="1:9">
      <c r="A43" s="58">
        <v>38</v>
      </c>
      <c r="B43" s="227" t="s">
        <v>326</v>
      </c>
      <c r="C43" s="230">
        <v>1992</v>
      </c>
      <c r="D43" s="146" t="s">
        <v>13</v>
      </c>
      <c r="E43" s="224">
        <v>47</v>
      </c>
      <c r="F43" s="225">
        <v>5</v>
      </c>
      <c r="G43" s="64">
        <f t="shared" si="3"/>
        <v>235</v>
      </c>
      <c r="H43" s="64">
        <f t="shared" si="1"/>
        <v>5</v>
      </c>
      <c r="I43" s="64">
        <f t="shared" si="2"/>
        <v>235</v>
      </c>
    </row>
    <row r="44" spans="1:9">
      <c r="A44" s="58">
        <v>39</v>
      </c>
      <c r="B44" s="227" t="s">
        <v>343</v>
      </c>
      <c r="C44" s="230">
        <v>2002</v>
      </c>
      <c r="D44" s="146" t="s">
        <v>727</v>
      </c>
      <c r="E44" s="224">
        <v>800</v>
      </c>
      <c r="F44" s="60">
        <v>14</v>
      </c>
      <c r="G44" s="64">
        <f t="shared" si="3"/>
        <v>11200</v>
      </c>
      <c r="H44" s="64">
        <f t="shared" si="1"/>
        <v>14</v>
      </c>
      <c r="I44" s="64">
        <f t="shared" si="2"/>
        <v>11200</v>
      </c>
    </row>
    <row r="45" spans="1:9">
      <c r="A45" s="58">
        <v>40</v>
      </c>
      <c r="B45" s="227" t="s">
        <v>1109</v>
      </c>
      <c r="C45" s="230">
        <v>1980</v>
      </c>
      <c r="D45" s="146" t="s">
        <v>13</v>
      </c>
      <c r="E45" s="224">
        <v>5000</v>
      </c>
      <c r="F45" s="225">
        <v>2</v>
      </c>
      <c r="G45" s="64">
        <f t="shared" si="3"/>
        <v>10000</v>
      </c>
      <c r="H45" s="64">
        <f t="shared" si="1"/>
        <v>2</v>
      </c>
      <c r="I45" s="64">
        <f t="shared" si="2"/>
        <v>10000</v>
      </c>
    </row>
    <row r="46" spans="1:9">
      <c r="A46" s="58">
        <v>41</v>
      </c>
      <c r="B46" s="227" t="s">
        <v>1122</v>
      </c>
      <c r="C46" s="230">
        <v>2002</v>
      </c>
      <c r="D46" s="146" t="s">
        <v>13</v>
      </c>
      <c r="E46" s="224">
        <v>1000</v>
      </c>
      <c r="F46" s="225">
        <v>4</v>
      </c>
      <c r="G46" s="64">
        <f t="shared" si="3"/>
        <v>4000</v>
      </c>
      <c r="H46" s="64">
        <f t="shared" si="1"/>
        <v>4</v>
      </c>
      <c r="I46" s="64">
        <f t="shared" si="2"/>
        <v>4000</v>
      </c>
    </row>
    <row r="47" spans="1:9">
      <c r="A47" s="58">
        <v>42</v>
      </c>
      <c r="B47" s="227" t="s">
        <v>1123</v>
      </c>
      <c r="C47" s="230">
        <v>1980</v>
      </c>
      <c r="D47" s="146" t="s">
        <v>13</v>
      </c>
      <c r="E47" s="224">
        <v>3000</v>
      </c>
      <c r="F47" s="225">
        <v>3</v>
      </c>
      <c r="G47" s="64">
        <f t="shared" si="3"/>
        <v>9000</v>
      </c>
      <c r="H47" s="64">
        <f t="shared" si="1"/>
        <v>3</v>
      </c>
      <c r="I47" s="64">
        <f t="shared" si="2"/>
        <v>9000</v>
      </c>
    </row>
    <row r="48" spans="1:9">
      <c r="A48" s="58">
        <v>43</v>
      </c>
      <c r="B48" s="227" t="s">
        <v>1124</v>
      </c>
      <c r="C48" s="230">
        <v>1980</v>
      </c>
      <c r="D48" s="146" t="s">
        <v>13</v>
      </c>
      <c r="E48" s="224">
        <v>20000</v>
      </c>
      <c r="F48" s="225">
        <v>153</v>
      </c>
      <c r="G48" s="64">
        <f t="shared" si="3"/>
        <v>3060000</v>
      </c>
      <c r="H48" s="64">
        <f t="shared" si="1"/>
        <v>153</v>
      </c>
      <c r="I48" s="64">
        <f t="shared" si="2"/>
        <v>3060000</v>
      </c>
    </row>
    <row r="49" spans="1:9">
      <c r="A49" s="58">
        <v>44</v>
      </c>
      <c r="B49" s="227" t="s">
        <v>1124</v>
      </c>
      <c r="C49" s="230">
        <v>1980</v>
      </c>
      <c r="D49" s="146" t="s">
        <v>13</v>
      </c>
      <c r="E49" s="224">
        <v>20000</v>
      </c>
      <c r="F49" s="225">
        <v>5</v>
      </c>
      <c r="G49" s="64">
        <f t="shared" si="3"/>
        <v>100000</v>
      </c>
      <c r="H49" s="64">
        <f t="shared" si="1"/>
        <v>5</v>
      </c>
      <c r="I49" s="64">
        <f t="shared" si="2"/>
        <v>100000</v>
      </c>
    </row>
    <row r="50" spans="1:9">
      <c r="A50" s="58">
        <v>45</v>
      </c>
      <c r="B50" s="227" t="s">
        <v>298</v>
      </c>
      <c r="C50" s="230">
        <v>1980</v>
      </c>
      <c r="D50" s="146" t="s">
        <v>13</v>
      </c>
      <c r="E50" s="224">
        <v>5000</v>
      </c>
      <c r="F50" s="225">
        <v>1</v>
      </c>
      <c r="G50" s="64">
        <f t="shared" si="3"/>
        <v>5000</v>
      </c>
      <c r="H50" s="64">
        <f t="shared" si="1"/>
        <v>1</v>
      </c>
      <c r="I50" s="64">
        <f t="shared" si="2"/>
        <v>5000</v>
      </c>
    </row>
    <row r="51" spans="1:9">
      <c r="A51" s="58">
        <v>46</v>
      </c>
      <c r="B51" s="227" t="s">
        <v>1125</v>
      </c>
      <c r="C51" s="230">
        <v>1981</v>
      </c>
      <c r="D51" s="146" t="s">
        <v>13</v>
      </c>
      <c r="E51" s="224">
        <v>5000</v>
      </c>
      <c r="F51" s="225">
        <v>3</v>
      </c>
      <c r="G51" s="64">
        <f t="shared" si="3"/>
        <v>15000</v>
      </c>
      <c r="H51" s="64">
        <f t="shared" si="1"/>
        <v>3</v>
      </c>
      <c r="I51" s="64">
        <f t="shared" si="2"/>
        <v>15000</v>
      </c>
    </row>
    <row r="52" spans="1:9">
      <c r="A52" s="58">
        <v>47</v>
      </c>
      <c r="B52" s="227" t="s">
        <v>459</v>
      </c>
      <c r="C52" s="230">
        <v>1991</v>
      </c>
      <c r="D52" s="146" t="s">
        <v>13</v>
      </c>
      <c r="E52" s="224">
        <v>5000</v>
      </c>
      <c r="F52" s="225">
        <v>2</v>
      </c>
      <c r="G52" s="64">
        <f t="shared" si="3"/>
        <v>10000</v>
      </c>
      <c r="H52" s="64">
        <f t="shared" si="1"/>
        <v>2</v>
      </c>
      <c r="I52" s="64">
        <f t="shared" si="2"/>
        <v>10000</v>
      </c>
    </row>
    <row r="53" spans="1:9">
      <c r="A53" s="58">
        <v>48</v>
      </c>
      <c r="B53" s="227" t="s">
        <v>348</v>
      </c>
      <c r="C53" s="230">
        <v>2013</v>
      </c>
      <c r="D53" s="146" t="s">
        <v>13</v>
      </c>
      <c r="E53" s="224">
        <v>21000</v>
      </c>
      <c r="F53" s="225">
        <v>4</v>
      </c>
      <c r="G53" s="64">
        <f t="shared" si="3"/>
        <v>84000</v>
      </c>
      <c r="H53" s="64">
        <f t="shared" si="1"/>
        <v>4</v>
      </c>
      <c r="I53" s="64">
        <f t="shared" si="2"/>
        <v>84000</v>
      </c>
    </row>
    <row r="54" spans="1:9">
      <c r="A54" s="58">
        <v>49</v>
      </c>
      <c r="B54" s="227" t="s">
        <v>348</v>
      </c>
      <c r="C54" s="230">
        <v>1982</v>
      </c>
      <c r="D54" s="146" t="s">
        <v>13</v>
      </c>
      <c r="E54" s="224">
        <v>20000</v>
      </c>
      <c r="F54" s="225">
        <v>26</v>
      </c>
      <c r="G54" s="64">
        <f t="shared" si="3"/>
        <v>520000</v>
      </c>
      <c r="H54" s="64">
        <f t="shared" si="1"/>
        <v>26</v>
      </c>
      <c r="I54" s="64">
        <f t="shared" si="2"/>
        <v>520000</v>
      </c>
    </row>
    <row r="55" spans="1:9">
      <c r="A55" s="58">
        <v>50</v>
      </c>
      <c r="B55" s="227" t="s">
        <v>1126</v>
      </c>
      <c r="C55" s="230">
        <v>1982</v>
      </c>
      <c r="D55" s="146" t="s">
        <v>13</v>
      </c>
      <c r="E55" s="224">
        <v>10000</v>
      </c>
      <c r="F55" s="225">
        <v>10</v>
      </c>
      <c r="G55" s="64">
        <f t="shared" si="3"/>
        <v>100000</v>
      </c>
      <c r="H55" s="64">
        <f t="shared" si="1"/>
        <v>10</v>
      </c>
      <c r="I55" s="64">
        <f t="shared" si="2"/>
        <v>100000</v>
      </c>
    </row>
    <row r="56" spans="1:9">
      <c r="A56" s="58">
        <v>51</v>
      </c>
      <c r="B56" s="227" t="s">
        <v>1127</v>
      </c>
      <c r="C56" s="230">
        <v>1982</v>
      </c>
      <c r="D56" s="146" t="s">
        <v>13</v>
      </c>
      <c r="E56" s="224">
        <v>20000</v>
      </c>
      <c r="F56" s="225">
        <v>2</v>
      </c>
      <c r="G56" s="64">
        <f t="shared" si="3"/>
        <v>40000</v>
      </c>
      <c r="H56" s="64">
        <f t="shared" si="1"/>
        <v>2</v>
      </c>
      <c r="I56" s="64">
        <f t="shared" si="2"/>
        <v>40000</v>
      </c>
    </row>
    <row r="57" spans="1:9">
      <c r="A57" s="58">
        <v>52</v>
      </c>
      <c r="B57" s="227" t="s">
        <v>1018</v>
      </c>
      <c r="C57" s="230">
        <v>1985</v>
      </c>
      <c r="D57" s="146" t="s">
        <v>13</v>
      </c>
      <c r="E57" s="224">
        <v>5000</v>
      </c>
      <c r="F57" s="225">
        <v>3</v>
      </c>
      <c r="G57" s="64">
        <f t="shared" si="3"/>
        <v>15000</v>
      </c>
      <c r="H57" s="64">
        <f t="shared" si="1"/>
        <v>3</v>
      </c>
      <c r="I57" s="64">
        <f t="shared" si="2"/>
        <v>15000</v>
      </c>
    </row>
    <row r="58" spans="1:9">
      <c r="A58" s="58">
        <v>53</v>
      </c>
      <c r="B58" s="227" t="s">
        <v>1128</v>
      </c>
      <c r="C58" s="230">
        <v>1985</v>
      </c>
      <c r="D58" s="146" t="s">
        <v>13</v>
      </c>
      <c r="E58" s="224">
        <v>5000</v>
      </c>
      <c r="F58" s="225">
        <v>3</v>
      </c>
      <c r="G58" s="64">
        <f t="shared" si="3"/>
        <v>15000</v>
      </c>
      <c r="H58" s="64">
        <f t="shared" si="1"/>
        <v>3</v>
      </c>
      <c r="I58" s="64">
        <f t="shared" si="2"/>
        <v>15000</v>
      </c>
    </row>
    <row r="59" spans="1:9">
      <c r="A59" s="58">
        <v>54</v>
      </c>
      <c r="B59" s="227" t="s">
        <v>1018</v>
      </c>
      <c r="C59" s="230">
        <v>2013</v>
      </c>
      <c r="D59" s="146" t="s">
        <v>13</v>
      </c>
      <c r="E59" s="224">
        <v>15000</v>
      </c>
      <c r="F59" s="225">
        <v>4</v>
      </c>
      <c r="G59" s="64">
        <f>SUM(E59*F59)</f>
        <v>60000</v>
      </c>
      <c r="H59" s="64">
        <f t="shared" si="1"/>
        <v>4</v>
      </c>
      <c r="I59" s="64">
        <f t="shared" si="2"/>
        <v>60000</v>
      </c>
    </row>
    <row r="60" spans="1:9">
      <c r="A60" s="58">
        <v>55</v>
      </c>
      <c r="B60" s="227" t="s">
        <v>90</v>
      </c>
      <c r="C60" s="230">
        <v>2010</v>
      </c>
      <c r="D60" s="146" t="s">
        <v>13</v>
      </c>
      <c r="E60" s="224">
        <v>11850</v>
      </c>
      <c r="F60" s="225">
        <v>6</v>
      </c>
      <c r="G60" s="64">
        <f t="shared" ref="G60:G77" si="6">SUM(E60*F60)</f>
        <v>71100</v>
      </c>
      <c r="H60" s="64">
        <f t="shared" si="1"/>
        <v>6</v>
      </c>
      <c r="I60" s="64">
        <f t="shared" si="2"/>
        <v>71100</v>
      </c>
    </row>
    <row r="61" spans="1:9">
      <c r="A61" s="58">
        <v>56</v>
      </c>
      <c r="B61" s="227" t="s">
        <v>76</v>
      </c>
      <c r="C61" s="83">
        <v>1995</v>
      </c>
      <c r="D61" s="146" t="s">
        <v>13</v>
      </c>
      <c r="E61" s="224">
        <v>2000</v>
      </c>
      <c r="F61" s="225">
        <v>6</v>
      </c>
      <c r="G61" s="64">
        <f t="shared" si="6"/>
        <v>12000</v>
      </c>
      <c r="H61" s="64">
        <f t="shared" si="1"/>
        <v>6</v>
      </c>
      <c r="I61" s="64">
        <f t="shared" si="2"/>
        <v>12000</v>
      </c>
    </row>
    <row r="62" spans="1:9">
      <c r="A62" s="58">
        <v>57</v>
      </c>
      <c r="B62" s="226" t="s">
        <v>90</v>
      </c>
      <c r="C62" s="83">
        <v>2012</v>
      </c>
      <c r="D62" s="146" t="s">
        <v>13</v>
      </c>
      <c r="E62" s="224">
        <v>4428</v>
      </c>
      <c r="F62" s="225">
        <v>12</v>
      </c>
      <c r="G62" s="64">
        <f t="shared" si="6"/>
        <v>53136</v>
      </c>
      <c r="H62" s="64">
        <f t="shared" si="1"/>
        <v>12</v>
      </c>
      <c r="I62" s="64">
        <f t="shared" si="2"/>
        <v>53136</v>
      </c>
    </row>
    <row r="63" spans="1:9">
      <c r="A63" s="58">
        <v>58</v>
      </c>
      <c r="B63" s="226" t="s">
        <v>1115</v>
      </c>
      <c r="C63" s="83">
        <v>2014</v>
      </c>
      <c r="D63" s="146" t="s">
        <v>13</v>
      </c>
      <c r="E63" s="224">
        <v>921</v>
      </c>
      <c r="F63" s="225">
        <v>84</v>
      </c>
      <c r="G63" s="64">
        <f t="shared" si="6"/>
        <v>77364</v>
      </c>
      <c r="H63" s="64">
        <v>84</v>
      </c>
      <c r="I63" s="64">
        <f t="shared" si="2"/>
        <v>77364</v>
      </c>
    </row>
    <row r="64" spans="1:9">
      <c r="A64" s="58">
        <v>59</v>
      </c>
      <c r="B64" s="226" t="s">
        <v>1129</v>
      </c>
      <c r="C64" s="83">
        <v>2014</v>
      </c>
      <c r="D64" s="146" t="s">
        <v>13</v>
      </c>
      <c r="E64" s="224">
        <v>600</v>
      </c>
      <c r="F64" s="225">
        <v>2</v>
      </c>
      <c r="G64" s="64">
        <f t="shared" si="6"/>
        <v>1200</v>
      </c>
      <c r="H64" s="64">
        <v>2</v>
      </c>
      <c r="I64" s="64">
        <f t="shared" si="2"/>
        <v>1200</v>
      </c>
    </row>
    <row r="65" spans="1:9">
      <c r="A65" s="58">
        <v>60</v>
      </c>
      <c r="B65" s="226" t="s">
        <v>95</v>
      </c>
      <c r="C65" s="83">
        <v>2014</v>
      </c>
      <c r="D65" s="146" t="s">
        <v>13</v>
      </c>
      <c r="E65" s="224">
        <v>4187</v>
      </c>
      <c r="F65" s="225">
        <v>33</v>
      </c>
      <c r="G65" s="64">
        <f t="shared" si="6"/>
        <v>138171</v>
      </c>
      <c r="H65" s="64">
        <f t="shared" si="1"/>
        <v>33</v>
      </c>
      <c r="I65" s="64">
        <f t="shared" si="2"/>
        <v>138171</v>
      </c>
    </row>
    <row r="66" spans="1:9">
      <c r="A66" s="58">
        <v>61</v>
      </c>
      <c r="B66" s="227" t="s">
        <v>1130</v>
      </c>
      <c r="C66" s="83">
        <v>2014</v>
      </c>
      <c r="D66" s="146" t="s">
        <v>13</v>
      </c>
      <c r="E66" s="224">
        <v>21120</v>
      </c>
      <c r="F66" s="225">
        <v>1</v>
      </c>
      <c r="G66" s="64">
        <f t="shared" si="6"/>
        <v>21120</v>
      </c>
      <c r="H66" s="64">
        <f t="shared" si="1"/>
        <v>1</v>
      </c>
      <c r="I66" s="64">
        <f t="shared" si="2"/>
        <v>21120</v>
      </c>
    </row>
    <row r="67" spans="1:9">
      <c r="A67" s="58">
        <v>62</v>
      </c>
      <c r="B67" s="227" t="s">
        <v>1115</v>
      </c>
      <c r="C67" s="83">
        <v>2014</v>
      </c>
      <c r="D67" s="146" t="s">
        <v>13</v>
      </c>
      <c r="E67" s="224">
        <v>670</v>
      </c>
      <c r="F67" s="225">
        <v>322</v>
      </c>
      <c r="G67" s="64">
        <f t="shared" si="6"/>
        <v>215740</v>
      </c>
      <c r="H67" s="64">
        <f t="shared" si="1"/>
        <v>322</v>
      </c>
      <c r="I67" s="64">
        <f t="shared" si="2"/>
        <v>215740</v>
      </c>
    </row>
    <row r="68" spans="1:9">
      <c r="A68" s="58">
        <v>63</v>
      </c>
      <c r="B68" s="227" t="s">
        <v>1131</v>
      </c>
      <c r="C68" s="83">
        <v>2014</v>
      </c>
      <c r="D68" s="146" t="s">
        <v>13</v>
      </c>
      <c r="E68" s="224">
        <v>388</v>
      </c>
      <c r="F68" s="225">
        <v>12</v>
      </c>
      <c r="G68" s="64">
        <f t="shared" si="6"/>
        <v>4656</v>
      </c>
      <c r="H68" s="64">
        <f t="shared" si="1"/>
        <v>12</v>
      </c>
      <c r="I68" s="64">
        <f>SUM(E68*H68)</f>
        <v>4656</v>
      </c>
    </row>
    <row r="69" spans="1:9">
      <c r="A69" s="58">
        <v>64</v>
      </c>
      <c r="B69" s="227" t="s">
        <v>1131</v>
      </c>
      <c r="C69" s="83">
        <v>2014</v>
      </c>
      <c r="D69" s="146" t="s">
        <v>13</v>
      </c>
      <c r="E69" s="224">
        <v>388</v>
      </c>
      <c r="F69" s="225">
        <v>12</v>
      </c>
      <c r="G69" s="64">
        <f t="shared" si="6"/>
        <v>4656</v>
      </c>
      <c r="H69" s="64">
        <f t="shared" si="1"/>
        <v>12</v>
      </c>
      <c r="I69" s="64">
        <f t="shared" si="2"/>
        <v>4656</v>
      </c>
    </row>
    <row r="70" spans="1:9">
      <c r="A70" s="58">
        <v>65</v>
      </c>
      <c r="B70" s="227" t="s">
        <v>1132</v>
      </c>
      <c r="C70" s="83">
        <v>2014</v>
      </c>
      <c r="D70" s="146" t="s">
        <v>13</v>
      </c>
      <c r="E70" s="224">
        <v>72680</v>
      </c>
      <c r="F70" s="225">
        <v>1</v>
      </c>
      <c r="G70" s="64">
        <f t="shared" si="6"/>
        <v>72680</v>
      </c>
      <c r="H70" s="64">
        <f t="shared" si="1"/>
        <v>1</v>
      </c>
      <c r="I70" s="64">
        <f t="shared" si="2"/>
        <v>72680</v>
      </c>
    </row>
    <row r="71" spans="1:9">
      <c r="A71" s="58">
        <v>66</v>
      </c>
      <c r="B71" s="227" t="s">
        <v>218</v>
      </c>
      <c r="C71" s="83">
        <v>2015</v>
      </c>
      <c r="D71" s="146" t="s">
        <v>13</v>
      </c>
      <c r="E71" s="224">
        <v>9322</v>
      </c>
      <c r="F71" s="225">
        <v>2</v>
      </c>
      <c r="G71" s="64">
        <f t="shared" si="6"/>
        <v>18644</v>
      </c>
      <c r="H71" s="64">
        <f t="shared" si="1"/>
        <v>2</v>
      </c>
      <c r="I71" s="64">
        <f t="shared" ref="I71:I81" si="7">SUM(E71*H71)</f>
        <v>18644</v>
      </c>
    </row>
    <row r="72" spans="1:9">
      <c r="A72" s="58">
        <v>67</v>
      </c>
      <c r="B72" s="227" t="s">
        <v>90</v>
      </c>
      <c r="C72" s="83">
        <v>2015</v>
      </c>
      <c r="D72" s="146" t="s">
        <v>13</v>
      </c>
      <c r="E72" s="224">
        <v>10270</v>
      </c>
      <c r="F72" s="225">
        <v>20</v>
      </c>
      <c r="G72" s="64">
        <f t="shared" si="6"/>
        <v>205400</v>
      </c>
      <c r="H72" s="64">
        <f t="shared" si="1"/>
        <v>20</v>
      </c>
      <c r="I72" s="64">
        <f t="shared" si="7"/>
        <v>205400</v>
      </c>
    </row>
    <row r="73" spans="1:9" ht="30">
      <c r="A73" s="58">
        <v>68</v>
      </c>
      <c r="B73" s="229" t="s">
        <v>1133</v>
      </c>
      <c r="C73" s="83">
        <v>2015</v>
      </c>
      <c r="D73" s="146" t="s">
        <v>13</v>
      </c>
      <c r="E73" s="224">
        <v>6320</v>
      </c>
      <c r="F73" s="225">
        <v>5</v>
      </c>
      <c r="G73" s="64">
        <f t="shared" si="6"/>
        <v>31600</v>
      </c>
      <c r="H73" s="64">
        <f t="shared" si="1"/>
        <v>5</v>
      </c>
      <c r="I73" s="64">
        <f t="shared" si="7"/>
        <v>31600</v>
      </c>
    </row>
    <row r="74" spans="1:9">
      <c r="A74" s="58">
        <v>69</v>
      </c>
      <c r="B74" s="62" t="s">
        <v>1036</v>
      </c>
      <c r="C74" s="63">
        <v>2016</v>
      </c>
      <c r="D74" s="146" t="s">
        <v>13</v>
      </c>
      <c r="E74" s="224">
        <v>9480</v>
      </c>
      <c r="F74" s="225">
        <v>8</v>
      </c>
      <c r="G74" s="64">
        <f t="shared" si="6"/>
        <v>75840</v>
      </c>
      <c r="H74" s="64">
        <f t="shared" si="1"/>
        <v>8</v>
      </c>
      <c r="I74" s="64">
        <f t="shared" si="7"/>
        <v>75840</v>
      </c>
    </row>
    <row r="75" spans="1:9">
      <c r="A75" s="58">
        <v>70</v>
      </c>
      <c r="B75" s="62" t="s">
        <v>1037</v>
      </c>
      <c r="C75" s="63">
        <v>2016</v>
      </c>
      <c r="D75" s="146" t="s">
        <v>13</v>
      </c>
      <c r="E75" s="224">
        <v>39500</v>
      </c>
      <c r="F75" s="225">
        <v>1</v>
      </c>
      <c r="G75" s="64">
        <f t="shared" si="6"/>
        <v>39500</v>
      </c>
      <c r="H75" s="64">
        <f t="shared" si="1"/>
        <v>1</v>
      </c>
      <c r="I75" s="64">
        <f t="shared" si="7"/>
        <v>39500</v>
      </c>
    </row>
    <row r="76" spans="1:9">
      <c r="A76" s="58">
        <v>71</v>
      </c>
      <c r="B76" s="62" t="s">
        <v>1115</v>
      </c>
      <c r="C76" s="63">
        <v>2017</v>
      </c>
      <c r="D76" s="146" t="s">
        <v>13</v>
      </c>
      <c r="E76" s="224">
        <v>232</v>
      </c>
      <c r="F76" s="225">
        <v>45</v>
      </c>
      <c r="G76" s="64">
        <f t="shared" si="6"/>
        <v>10440</v>
      </c>
      <c r="H76" s="64">
        <f t="shared" si="1"/>
        <v>45</v>
      </c>
      <c r="I76" s="64">
        <f t="shared" si="7"/>
        <v>10440</v>
      </c>
    </row>
    <row r="77" spans="1:9">
      <c r="A77" s="58">
        <v>72</v>
      </c>
      <c r="B77" s="62" t="s">
        <v>1115</v>
      </c>
      <c r="C77" s="63">
        <v>2017</v>
      </c>
      <c r="D77" s="146" t="s">
        <v>13</v>
      </c>
      <c r="E77" s="224">
        <v>1473</v>
      </c>
      <c r="F77" s="225">
        <v>177</v>
      </c>
      <c r="G77" s="64">
        <f t="shared" si="6"/>
        <v>260721</v>
      </c>
      <c r="H77" s="64">
        <f t="shared" si="1"/>
        <v>177</v>
      </c>
      <c r="I77" s="64">
        <f t="shared" si="7"/>
        <v>260721</v>
      </c>
    </row>
    <row r="78" spans="1:9">
      <c r="A78" s="58">
        <v>73</v>
      </c>
      <c r="B78" s="62" t="s">
        <v>1115</v>
      </c>
      <c r="C78" s="63">
        <v>2017</v>
      </c>
      <c r="D78" s="146" t="s">
        <v>13</v>
      </c>
      <c r="E78" s="224">
        <v>244</v>
      </c>
      <c r="F78" s="225">
        <v>272</v>
      </c>
      <c r="G78" s="64">
        <f>SUM(E78*F78)</f>
        <v>66368</v>
      </c>
      <c r="H78" s="64">
        <f t="shared" si="1"/>
        <v>272</v>
      </c>
      <c r="I78" s="64">
        <f t="shared" si="7"/>
        <v>66368</v>
      </c>
    </row>
    <row r="79" spans="1:9">
      <c r="A79" s="58">
        <v>74</v>
      </c>
      <c r="B79" s="62" t="s">
        <v>1134</v>
      </c>
      <c r="C79" s="63">
        <v>2018</v>
      </c>
      <c r="D79" s="146" t="s">
        <v>13</v>
      </c>
      <c r="E79" s="224">
        <v>200</v>
      </c>
      <c r="F79" s="225">
        <v>27</v>
      </c>
      <c r="G79" s="64">
        <f>SUM(E79*F79)</f>
        <v>5400</v>
      </c>
      <c r="H79" s="64">
        <f t="shared" si="1"/>
        <v>27</v>
      </c>
      <c r="I79" s="64">
        <f t="shared" si="7"/>
        <v>5400</v>
      </c>
    </row>
    <row r="80" spans="1:9">
      <c r="A80" s="58">
        <v>75</v>
      </c>
      <c r="B80" s="62" t="s">
        <v>119</v>
      </c>
      <c r="C80" s="63">
        <v>2018</v>
      </c>
      <c r="D80" s="146" t="s">
        <v>120</v>
      </c>
      <c r="E80" s="224">
        <v>4500</v>
      </c>
      <c r="F80" s="225">
        <v>25.3</v>
      </c>
      <c r="G80" s="64">
        <f>SUM(E80*F80)</f>
        <v>113850</v>
      </c>
      <c r="H80" s="64">
        <f t="shared" si="1"/>
        <v>25.3</v>
      </c>
      <c r="I80" s="64">
        <f t="shared" si="7"/>
        <v>113850</v>
      </c>
    </row>
    <row r="81" spans="1:9">
      <c r="A81" s="58">
        <v>76</v>
      </c>
      <c r="B81" s="62" t="s">
        <v>1115</v>
      </c>
      <c r="C81" s="63">
        <v>2018</v>
      </c>
      <c r="D81" s="146" t="s">
        <v>13</v>
      </c>
      <c r="E81" s="224">
        <v>2942</v>
      </c>
      <c r="F81" s="225">
        <v>262</v>
      </c>
      <c r="G81" s="64">
        <f>SUM(E81*F81)</f>
        <v>770804</v>
      </c>
      <c r="H81" s="64">
        <f t="shared" si="1"/>
        <v>262</v>
      </c>
      <c r="I81" s="64">
        <f t="shared" si="7"/>
        <v>770804</v>
      </c>
    </row>
    <row r="82" spans="1:9">
      <c r="A82" s="58">
        <v>77</v>
      </c>
      <c r="B82" s="62" t="s">
        <v>1135</v>
      </c>
      <c r="C82" s="63">
        <v>2019</v>
      </c>
      <c r="D82" s="231" t="s">
        <v>13</v>
      </c>
      <c r="E82" s="224">
        <v>741</v>
      </c>
      <c r="F82" s="225">
        <v>88</v>
      </c>
      <c r="G82" s="64">
        <v>65220</v>
      </c>
      <c r="H82" s="64">
        <f t="shared" si="1"/>
        <v>88</v>
      </c>
      <c r="I82" s="64">
        <v>65220</v>
      </c>
    </row>
    <row r="83" spans="1:9">
      <c r="A83" s="58">
        <v>78</v>
      </c>
      <c r="B83" s="62" t="s">
        <v>1135</v>
      </c>
      <c r="C83" s="63">
        <v>2019</v>
      </c>
      <c r="D83" s="231" t="s">
        <v>13</v>
      </c>
      <c r="E83" s="224">
        <v>790</v>
      </c>
      <c r="F83" s="225">
        <v>93</v>
      </c>
      <c r="G83" s="64">
        <v>73410</v>
      </c>
      <c r="H83" s="64">
        <f t="shared" si="1"/>
        <v>93</v>
      </c>
      <c r="I83" s="64">
        <v>73410</v>
      </c>
    </row>
    <row r="84" spans="1:9">
      <c r="A84" s="58">
        <v>79</v>
      </c>
      <c r="B84" s="62" t="s">
        <v>1135</v>
      </c>
      <c r="C84" s="63">
        <v>2019</v>
      </c>
      <c r="D84" s="231" t="s">
        <v>13</v>
      </c>
      <c r="E84" s="224">
        <v>200</v>
      </c>
      <c r="F84" s="225">
        <v>56</v>
      </c>
      <c r="G84" s="64">
        <f t="shared" ref="G84:G95" si="8">E84*F84</f>
        <v>11200</v>
      </c>
      <c r="H84" s="64">
        <f t="shared" si="1"/>
        <v>56</v>
      </c>
      <c r="I84" s="64">
        <f t="shared" ref="I84:I95" si="9">G84</f>
        <v>11200</v>
      </c>
    </row>
    <row r="85" spans="1:9">
      <c r="A85" s="58">
        <v>80</v>
      </c>
      <c r="B85" s="62" t="s">
        <v>1135</v>
      </c>
      <c r="C85" s="63">
        <v>2019</v>
      </c>
      <c r="D85" s="231" t="s">
        <v>13</v>
      </c>
      <c r="E85" s="224">
        <v>3600</v>
      </c>
      <c r="F85" s="225">
        <v>6</v>
      </c>
      <c r="G85" s="64">
        <f t="shared" si="8"/>
        <v>21600</v>
      </c>
      <c r="H85" s="64">
        <f t="shared" si="1"/>
        <v>6</v>
      </c>
      <c r="I85" s="64">
        <f t="shared" si="9"/>
        <v>21600</v>
      </c>
    </row>
    <row r="86" spans="1:9">
      <c r="A86" s="58">
        <v>81</v>
      </c>
      <c r="B86" s="85" t="s">
        <v>1136</v>
      </c>
      <c r="C86" s="63">
        <v>2019</v>
      </c>
      <c r="D86" s="231" t="s">
        <v>13</v>
      </c>
      <c r="E86" s="224">
        <v>3900</v>
      </c>
      <c r="F86" s="225">
        <v>6</v>
      </c>
      <c r="G86" s="64">
        <f t="shared" si="8"/>
        <v>23400</v>
      </c>
      <c r="H86" s="64">
        <f t="shared" si="1"/>
        <v>6</v>
      </c>
      <c r="I86" s="64">
        <f t="shared" si="9"/>
        <v>23400</v>
      </c>
    </row>
    <row r="87" spans="1:9">
      <c r="A87" s="58">
        <v>82</v>
      </c>
      <c r="B87" s="62" t="s">
        <v>1137</v>
      </c>
      <c r="C87" s="63">
        <v>2019</v>
      </c>
      <c r="D87" s="63" t="s">
        <v>13</v>
      </c>
      <c r="E87" s="224">
        <v>4500</v>
      </c>
      <c r="F87" s="225">
        <v>1</v>
      </c>
      <c r="G87" s="64">
        <f t="shared" si="8"/>
        <v>4500</v>
      </c>
      <c r="H87" s="64">
        <f t="shared" si="1"/>
        <v>1</v>
      </c>
      <c r="I87" s="64">
        <f t="shared" si="9"/>
        <v>4500</v>
      </c>
    </row>
    <row r="88" spans="1:9" s="232" customFormat="1">
      <c r="A88" s="58">
        <v>83</v>
      </c>
      <c r="B88" s="62" t="s">
        <v>314</v>
      </c>
      <c r="C88" s="63">
        <v>2021</v>
      </c>
      <c r="D88" s="63" t="s">
        <v>13</v>
      </c>
      <c r="E88" s="224">
        <v>465000</v>
      </c>
      <c r="F88" s="225">
        <v>2</v>
      </c>
      <c r="G88" s="64">
        <f t="shared" si="8"/>
        <v>930000</v>
      </c>
      <c r="H88" s="64">
        <f t="shared" si="1"/>
        <v>2</v>
      </c>
      <c r="I88" s="64">
        <f t="shared" si="9"/>
        <v>930000</v>
      </c>
    </row>
    <row r="89" spans="1:9" s="232" customFormat="1">
      <c r="A89" s="58">
        <v>84</v>
      </c>
      <c r="B89" s="62" t="s">
        <v>1135</v>
      </c>
      <c r="C89" s="63">
        <v>2021</v>
      </c>
      <c r="D89" s="63" t="s">
        <v>13</v>
      </c>
      <c r="E89" s="224">
        <v>500</v>
      </c>
      <c r="F89" s="225">
        <v>113</v>
      </c>
      <c r="G89" s="64">
        <f t="shared" si="8"/>
        <v>56500</v>
      </c>
      <c r="H89" s="64">
        <f t="shared" si="1"/>
        <v>113</v>
      </c>
      <c r="I89" s="64">
        <f t="shared" si="9"/>
        <v>56500</v>
      </c>
    </row>
    <row r="90" spans="1:9" s="232" customFormat="1">
      <c r="A90" s="58">
        <v>85</v>
      </c>
      <c r="B90" s="62" t="s">
        <v>1135</v>
      </c>
      <c r="C90" s="63">
        <v>2021</v>
      </c>
      <c r="D90" s="63" t="s">
        <v>13</v>
      </c>
      <c r="E90" s="224">
        <v>1173</v>
      </c>
      <c r="F90" s="225">
        <v>39</v>
      </c>
      <c r="G90" s="64">
        <f t="shared" si="8"/>
        <v>45747</v>
      </c>
      <c r="H90" s="64">
        <f t="shared" ref="H90:H95" si="10">SUM(F90)</f>
        <v>39</v>
      </c>
      <c r="I90" s="64">
        <f t="shared" si="9"/>
        <v>45747</v>
      </c>
    </row>
    <row r="91" spans="1:9" s="232" customFormat="1">
      <c r="A91" s="58">
        <v>86</v>
      </c>
      <c r="B91" s="62" t="s">
        <v>1138</v>
      </c>
      <c r="C91" s="63">
        <v>2022</v>
      </c>
      <c r="D91" s="63" t="s">
        <v>13</v>
      </c>
      <c r="E91" s="224">
        <v>3668</v>
      </c>
      <c r="F91" s="225">
        <v>170</v>
      </c>
      <c r="G91" s="64">
        <f t="shared" si="8"/>
        <v>623560</v>
      </c>
      <c r="H91" s="64">
        <f t="shared" si="10"/>
        <v>170</v>
      </c>
      <c r="I91" s="64">
        <f t="shared" si="9"/>
        <v>623560</v>
      </c>
    </row>
    <row r="92" spans="1:9" s="232" customFormat="1" ht="30">
      <c r="A92" s="452">
        <v>87</v>
      </c>
      <c r="B92" s="62" t="s">
        <v>1139</v>
      </c>
      <c r="C92" s="63">
        <v>2022</v>
      </c>
      <c r="D92" s="63" t="s">
        <v>13</v>
      </c>
      <c r="E92" s="224">
        <v>60200</v>
      </c>
      <c r="F92" s="225">
        <v>1</v>
      </c>
      <c r="G92" s="64">
        <f t="shared" si="8"/>
        <v>60200</v>
      </c>
      <c r="H92" s="64">
        <f t="shared" si="10"/>
        <v>1</v>
      </c>
      <c r="I92" s="64">
        <f t="shared" si="9"/>
        <v>60200</v>
      </c>
    </row>
    <row r="93" spans="1:9" s="232" customFormat="1" ht="45">
      <c r="A93" s="452">
        <v>88</v>
      </c>
      <c r="B93" s="62" t="s">
        <v>1140</v>
      </c>
      <c r="C93" s="63">
        <v>2022</v>
      </c>
      <c r="D93" s="63" t="s">
        <v>13</v>
      </c>
      <c r="E93" s="224">
        <v>75000</v>
      </c>
      <c r="F93" s="225">
        <v>2</v>
      </c>
      <c r="G93" s="64">
        <f t="shared" si="8"/>
        <v>150000</v>
      </c>
      <c r="H93" s="64">
        <f t="shared" si="10"/>
        <v>2</v>
      </c>
      <c r="I93" s="64">
        <f t="shared" si="9"/>
        <v>150000</v>
      </c>
    </row>
    <row r="94" spans="1:9" s="232" customFormat="1" ht="45">
      <c r="A94" s="452">
        <v>89</v>
      </c>
      <c r="B94" s="62" t="s">
        <v>1141</v>
      </c>
      <c r="C94" s="63">
        <v>2022</v>
      </c>
      <c r="D94" s="63" t="s">
        <v>13</v>
      </c>
      <c r="E94" s="224">
        <v>21000</v>
      </c>
      <c r="F94" s="225">
        <v>1</v>
      </c>
      <c r="G94" s="64">
        <f t="shared" si="8"/>
        <v>21000</v>
      </c>
      <c r="H94" s="64">
        <f t="shared" si="10"/>
        <v>1</v>
      </c>
      <c r="I94" s="64">
        <f t="shared" si="9"/>
        <v>21000</v>
      </c>
    </row>
    <row r="95" spans="1:9" s="232" customFormat="1" ht="30">
      <c r="A95" s="452">
        <v>90</v>
      </c>
      <c r="B95" s="62" t="s">
        <v>1142</v>
      </c>
      <c r="C95" s="63">
        <v>2022</v>
      </c>
      <c r="D95" s="63" t="s">
        <v>13</v>
      </c>
      <c r="E95" s="224">
        <v>17200</v>
      </c>
      <c r="F95" s="225">
        <v>4</v>
      </c>
      <c r="G95" s="64">
        <f t="shared" si="8"/>
        <v>68800</v>
      </c>
      <c r="H95" s="64">
        <f t="shared" si="10"/>
        <v>4</v>
      </c>
      <c r="I95" s="64">
        <f t="shared" si="9"/>
        <v>68800</v>
      </c>
    </row>
    <row r="96" spans="1:9" s="232" customFormat="1" ht="13.5" customHeight="1">
      <c r="A96" s="453"/>
      <c r="B96" s="424"/>
      <c r="C96" s="233"/>
      <c r="D96" s="234"/>
      <c r="E96" s="235"/>
      <c r="F96" s="236">
        <f>SUM(F6:F95)</f>
        <v>49491.3</v>
      </c>
      <c r="G96" s="236">
        <f t="shared" ref="G96:I96" si="11">SUM(G6:G95)</f>
        <v>18786061</v>
      </c>
      <c r="H96" s="236">
        <f t="shared" si="11"/>
        <v>49491.3</v>
      </c>
      <c r="I96" s="236">
        <f t="shared" si="11"/>
        <v>18786061</v>
      </c>
    </row>
    <row r="97" spans="1:9" ht="15.75" customHeight="1">
      <c r="A97" s="58"/>
      <c r="B97" s="1075" t="s">
        <v>3829</v>
      </c>
      <c r="C97" s="1075"/>
      <c r="D97" s="1075"/>
      <c r="E97" s="1075"/>
      <c r="F97" s="1075"/>
      <c r="G97" s="1075"/>
      <c r="H97" s="1075"/>
      <c r="I97" s="1076"/>
    </row>
    <row r="98" spans="1:9">
      <c r="A98" s="58">
        <v>91</v>
      </c>
      <c r="B98" s="62" t="s">
        <v>1143</v>
      </c>
      <c r="C98" s="57">
        <v>1978</v>
      </c>
      <c r="D98" s="52" t="s">
        <v>13</v>
      </c>
      <c r="E98" s="67">
        <v>5000</v>
      </c>
      <c r="F98" s="64">
        <v>1</v>
      </c>
      <c r="G98" s="67">
        <f>E98*F98</f>
        <v>5000</v>
      </c>
      <c r="H98" s="64">
        <v>1</v>
      </c>
      <c r="I98" s="67">
        <f>G98</f>
        <v>5000</v>
      </c>
    </row>
    <row r="99" spans="1:9" s="1" customFormat="1">
      <c r="A99" s="58">
        <v>92</v>
      </c>
      <c r="B99" s="57" t="s">
        <v>1144</v>
      </c>
      <c r="C99" s="57">
        <v>1978</v>
      </c>
      <c r="D99" s="52" t="s">
        <v>13</v>
      </c>
      <c r="E99" s="67">
        <v>20000</v>
      </c>
      <c r="F99" s="57">
        <v>14</v>
      </c>
      <c r="G99" s="67">
        <f t="shared" ref="G99:G103" si="12">E99*F99</f>
        <v>280000</v>
      </c>
      <c r="H99" s="57">
        <v>14</v>
      </c>
      <c r="I99" s="67">
        <f t="shared" ref="I99:I103" si="13">G99</f>
        <v>280000</v>
      </c>
    </row>
    <row r="100" spans="1:9" s="1" customFormat="1">
      <c r="A100" s="58">
        <v>93</v>
      </c>
      <c r="B100" s="57" t="s">
        <v>601</v>
      </c>
      <c r="C100" s="57">
        <v>1978</v>
      </c>
      <c r="D100" s="52" t="s">
        <v>13</v>
      </c>
      <c r="E100" s="67">
        <v>20000</v>
      </c>
      <c r="F100" s="57">
        <v>13</v>
      </c>
      <c r="G100" s="67">
        <f t="shared" si="12"/>
        <v>260000</v>
      </c>
      <c r="H100" s="57">
        <v>13</v>
      </c>
      <c r="I100" s="67">
        <f t="shared" si="13"/>
        <v>260000</v>
      </c>
    </row>
    <row r="101" spans="1:9" s="1" customFormat="1">
      <c r="A101" s="58">
        <v>94</v>
      </c>
      <c r="B101" s="57" t="s">
        <v>1145</v>
      </c>
      <c r="C101" s="57">
        <v>1978</v>
      </c>
      <c r="D101" s="52" t="s">
        <v>13</v>
      </c>
      <c r="E101" s="67">
        <v>5000</v>
      </c>
      <c r="F101" s="57">
        <v>2</v>
      </c>
      <c r="G101" s="67">
        <f t="shared" si="12"/>
        <v>10000</v>
      </c>
      <c r="H101" s="57">
        <v>2</v>
      </c>
      <c r="I101" s="67">
        <f t="shared" si="13"/>
        <v>10000</v>
      </c>
    </row>
    <row r="102" spans="1:9" s="1" customFormat="1">
      <c r="A102" s="58">
        <v>95</v>
      </c>
      <c r="B102" s="57" t="s">
        <v>1146</v>
      </c>
      <c r="C102" s="57">
        <v>1978</v>
      </c>
      <c r="D102" s="52" t="s">
        <v>13</v>
      </c>
      <c r="E102" s="67">
        <v>5000</v>
      </c>
      <c r="F102" s="57">
        <v>4</v>
      </c>
      <c r="G102" s="67">
        <f t="shared" si="12"/>
        <v>20000</v>
      </c>
      <c r="H102" s="57">
        <v>4</v>
      </c>
      <c r="I102" s="67">
        <f t="shared" si="13"/>
        <v>20000</v>
      </c>
    </row>
    <row r="103" spans="1:9" s="1" customFormat="1">
      <c r="A103" s="58">
        <v>96</v>
      </c>
      <c r="B103" s="57" t="s">
        <v>1147</v>
      </c>
      <c r="C103" s="57">
        <v>1978</v>
      </c>
      <c r="D103" s="52" t="s">
        <v>13</v>
      </c>
      <c r="E103" s="67">
        <v>1000</v>
      </c>
      <c r="F103" s="57">
        <v>8</v>
      </c>
      <c r="G103" s="67">
        <f t="shared" si="12"/>
        <v>8000</v>
      </c>
      <c r="H103" s="57">
        <v>8</v>
      </c>
      <c r="I103" s="67">
        <f t="shared" si="13"/>
        <v>8000</v>
      </c>
    </row>
    <row r="104" spans="1:9" s="1" customFormat="1">
      <c r="A104" s="58">
        <v>97</v>
      </c>
      <c r="B104" s="227" t="s">
        <v>1148</v>
      </c>
      <c r="C104" s="57">
        <v>1978</v>
      </c>
      <c r="D104" s="52" t="s">
        <v>13</v>
      </c>
      <c r="E104" s="67">
        <v>200</v>
      </c>
      <c r="F104" s="57">
        <v>5936</v>
      </c>
      <c r="G104" s="67">
        <f>E104*F104</f>
        <v>1187200</v>
      </c>
      <c r="H104" s="57">
        <v>5936</v>
      </c>
      <c r="I104" s="67">
        <f>G104</f>
        <v>1187200</v>
      </c>
    </row>
    <row r="105" spans="1:9" s="1" customFormat="1">
      <c r="A105" s="58">
        <v>98</v>
      </c>
      <c r="B105" s="57" t="s">
        <v>1149</v>
      </c>
      <c r="C105" s="57">
        <v>1978</v>
      </c>
      <c r="D105" s="52" t="s">
        <v>13</v>
      </c>
      <c r="E105" s="67">
        <v>2000</v>
      </c>
      <c r="F105" s="57">
        <v>1</v>
      </c>
      <c r="G105" s="67">
        <f t="shared" ref="G105:G107" si="14">E105*F105</f>
        <v>2000</v>
      </c>
      <c r="H105" s="57">
        <v>1</v>
      </c>
      <c r="I105" s="67">
        <f t="shared" ref="I105:I107" si="15">G105</f>
        <v>2000</v>
      </c>
    </row>
    <row r="106" spans="1:9" s="1" customFormat="1">
      <c r="A106" s="58">
        <v>99</v>
      </c>
      <c r="B106" s="227" t="s">
        <v>1135</v>
      </c>
      <c r="C106" s="57">
        <v>2021</v>
      </c>
      <c r="D106" s="52" t="s">
        <v>13</v>
      </c>
      <c r="E106" s="67">
        <v>500</v>
      </c>
      <c r="F106" s="57">
        <v>38</v>
      </c>
      <c r="G106" s="67">
        <f t="shared" si="14"/>
        <v>19000</v>
      </c>
      <c r="H106" s="57">
        <v>38</v>
      </c>
      <c r="I106" s="67">
        <f t="shared" si="15"/>
        <v>19000</v>
      </c>
    </row>
    <row r="107" spans="1:9" s="1" customFormat="1">
      <c r="A107" s="58">
        <v>100</v>
      </c>
      <c r="B107" s="227" t="s">
        <v>1115</v>
      </c>
      <c r="C107" s="57">
        <v>2022</v>
      </c>
      <c r="D107" s="52" t="s">
        <v>13</v>
      </c>
      <c r="E107" s="67">
        <v>3246</v>
      </c>
      <c r="F107" s="57">
        <v>14</v>
      </c>
      <c r="G107" s="67">
        <f t="shared" si="14"/>
        <v>45444</v>
      </c>
      <c r="H107" s="57">
        <v>14</v>
      </c>
      <c r="I107" s="67">
        <f t="shared" si="15"/>
        <v>45444</v>
      </c>
    </row>
    <row r="108" spans="1:9" s="1" customFormat="1">
      <c r="A108" s="58"/>
      <c r="B108" s="425"/>
      <c r="C108" s="237"/>
      <c r="D108" s="57"/>
      <c r="E108" s="57"/>
      <c r="F108" s="57">
        <f>SUM(F98:F107)</f>
        <v>6031</v>
      </c>
      <c r="G108" s="57">
        <f t="shared" ref="G108:I108" si="16">SUM(G98:G107)</f>
        <v>1836644</v>
      </c>
      <c r="H108" s="57">
        <f t="shared" si="16"/>
        <v>6031</v>
      </c>
      <c r="I108" s="57">
        <f t="shared" si="16"/>
        <v>1836644</v>
      </c>
    </row>
    <row r="109" spans="1:9">
      <c r="A109" s="58"/>
      <c r="B109" s="1233" t="s">
        <v>3830</v>
      </c>
      <c r="C109" s="1233"/>
      <c r="D109" s="1233"/>
      <c r="E109" s="1233"/>
      <c r="F109" s="1233"/>
      <c r="G109" s="1233"/>
      <c r="H109" s="1233"/>
      <c r="I109" s="1233"/>
    </row>
    <row r="110" spans="1:9">
      <c r="A110" s="454">
        <v>101</v>
      </c>
      <c r="B110" s="62" t="s">
        <v>1150</v>
      </c>
      <c r="C110" s="57">
        <v>1975</v>
      </c>
      <c r="D110" s="52" t="s">
        <v>13</v>
      </c>
      <c r="E110" s="67">
        <v>200</v>
      </c>
      <c r="F110" s="64">
        <v>9260</v>
      </c>
      <c r="G110" s="67">
        <f>E110*F110</f>
        <v>1852000</v>
      </c>
      <c r="H110" s="64">
        <v>9260</v>
      </c>
      <c r="I110" s="67">
        <f>G110</f>
        <v>1852000</v>
      </c>
    </row>
    <row r="111" spans="1:9">
      <c r="A111" s="58">
        <v>102</v>
      </c>
      <c r="B111" s="62" t="s">
        <v>1151</v>
      </c>
      <c r="C111" s="57">
        <v>1975</v>
      </c>
      <c r="D111" s="52" t="s">
        <v>13</v>
      </c>
      <c r="E111" s="59">
        <v>500</v>
      </c>
      <c r="F111" s="59">
        <v>30</v>
      </c>
      <c r="G111" s="59">
        <f t="shared" ref="G111:G116" si="17">E111*F111</f>
        <v>15000</v>
      </c>
      <c r="H111" s="91">
        <v>30</v>
      </c>
      <c r="I111" s="91">
        <f t="shared" ref="I111:I116" si="18">G111</f>
        <v>15000</v>
      </c>
    </row>
    <row r="112" spans="1:9">
      <c r="A112" s="454">
        <v>103</v>
      </c>
      <c r="B112" s="62" t="s">
        <v>1152</v>
      </c>
      <c r="C112" s="57">
        <v>1975</v>
      </c>
      <c r="D112" s="52" t="s">
        <v>13</v>
      </c>
      <c r="E112" s="59">
        <v>500</v>
      </c>
      <c r="F112" s="59">
        <v>5</v>
      </c>
      <c r="G112" s="59">
        <f t="shared" si="17"/>
        <v>2500</v>
      </c>
      <c r="H112" s="91">
        <v>5</v>
      </c>
      <c r="I112" s="91">
        <f t="shared" si="18"/>
        <v>2500</v>
      </c>
    </row>
    <row r="113" spans="1:9">
      <c r="A113" s="58">
        <v>104</v>
      </c>
      <c r="B113" s="62" t="s">
        <v>281</v>
      </c>
      <c r="C113" s="57">
        <v>1970</v>
      </c>
      <c r="D113" s="52" t="s">
        <v>13</v>
      </c>
      <c r="E113" s="59">
        <v>500</v>
      </c>
      <c r="F113" s="59">
        <v>2</v>
      </c>
      <c r="G113" s="59">
        <f t="shared" si="17"/>
        <v>1000</v>
      </c>
      <c r="H113" s="91">
        <v>2</v>
      </c>
      <c r="I113" s="91">
        <f t="shared" si="18"/>
        <v>1000</v>
      </c>
    </row>
    <row r="114" spans="1:9">
      <c r="A114" s="454">
        <v>105</v>
      </c>
      <c r="B114" s="62" t="s">
        <v>1153</v>
      </c>
      <c r="C114" s="57">
        <v>1975</v>
      </c>
      <c r="D114" s="52" t="s">
        <v>13</v>
      </c>
      <c r="E114" s="67">
        <v>38</v>
      </c>
      <c r="F114" s="64">
        <v>2</v>
      </c>
      <c r="G114" s="67">
        <f t="shared" si="17"/>
        <v>76</v>
      </c>
      <c r="H114" s="64">
        <v>2</v>
      </c>
      <c r="I114" s="67">
        <f t="shared" si="18"/>
        <v>76</v>
      </c>
    </row>
    <row r="115" spans="1:9">
      <c r="A115" s="58">
        <v>106</v>
      </c>
      <c r="B115" s="227" t="s">
        <v>1135</v>
      </c>
      <c r="C115" s="57">
        <v>2021</v>
      </c>
      <c r="D115" s="52" t="s">
        <v>13</v>
      </c>
      <c r="E115" s="67">
        <v>500</v>
      </c>
      <c r="F115" s="57">
        <v>30</v>
      </c>
      <c r="G115" s="67">
        <f t="shared" si="17"/>
        <v>15000</v>
      </c>
      <c r="H115" s="57">
        <v>30</v>
      </c>
      <c r="I115" s="67">
        <f t="shared" si="18"/>
        <v>15000</v>
      </c>
    </row>
    <row r="116" spans="1:9">
      <c r="A116" s="454">
        <v>107</v>
      </c>
      <c r="B116" s="227" t="s">
        <v>1115</v>
      </c>
      <c r="C116" s="57">
        <v>2022</v>
      </c>
      <c r="D116" s="52" t="s">
        <v>13</v>
      </c>
      <c r="E116" s="67">
        <v>2900</v>
      </c>
      <c r="F116" s="57">
        <v>11</v>
      </c>
      <c r="G116" s="67">
        <f t="shared" si="17"/>
        <v>31900</v>
      </c>
      <c r="H116" s="57">
        <v>11</v>
      </c>
      <c r="I116" s="67">
        <f t="shared" si="18"/>
        <v>31900</v>
      </c>
    </row>
    <row r="117" spans="1:9">
      <c r="A117" s="58"/>
      <c r="B117" s="423"/>
      <c r="C117" s="237"/>
      <c r="D117" s="57"/>
      <c r="E117" s="57"/>
      <c r="F117" s="57">
        <f>SUM(F110:F116)</f>
        <v>9340</v>
      </c>
      <c r="G117" s="57">
        <f t="shared" ref="G117:I117" si="19">SUM(G110:G116)</f>
        <v>1917476</v>
      </c>
      <c r="H117" s="57">
        <f t="shared" si="19"/>
        <v>9340</v>
      </c>
      <c r="I117" s="57">
        <f t="shared" si="19"/>
        <v>1917476</v>
      </c>
    </row>
    <row r="118" spans="1:9" ht="28.5" customHeight="1">
      <c r="A118" s="58"/>
      <c r="B118" s="425" t="s">
        <v>318</v>
      </c>
      <c r="C118" s="237"/>
      <c r="D118" s="57"/>
      <c r="E118" s="57"/>
      <c r="F118" s="627">
        <f>F117+F108+F96</f>
        <v>64862.3</v>
      </c>
      <c r="G118" s="627">
        <f>G117+G108+G96</f>
        <v>22540181</v>
      </c>
      <c r="H118" s="57">
        <f>H117+H108+H96</f>
        <v>64862.3</v>
      </c>
      <c r="I118" s="238">
        <f>SUM(I96+I108+I117)</f>
        <v>22540181</v>
      </c>
    </row>
    <row r="119" spans="1:9">
      <c r="A119" s="454"/>
      <c r="B119" s="239"/>
      <c r="C119" s="240"/>
      <c r="D119" s="232"/>
      <c r="E119" s="232"/>
      <c r="F119" s="232"/>
      <c r="G119" s="232"/>
      <c r="H119" s="232"/>
      <c r="I119" s="232"/>
    </row>
    <row r="120" spans="1:9">
      <c r="A120" s="454"/>
    </row>
    <row r="121" spans="1:9" ht="15.75">
      <c r="A121" s="632" t="s">
        <v>3432</v>
      </c>
      <c r="B121" s="632"/>
      <c r="C121" s="632"/>
      <c r="D121" s="632"/>
      <c r="E121" s="632"/>
      <c r="F121" s="632"/>
      <c r="G121" s="632"/>
      <c r="H121" s="632"/>
      <c r="I121" s="632"/>
    </row>
    <row r="122" spans="1:9" ht="18.75" customHeight="1">
      <c r="A122" s="632"/>
      <c r="B122" s="632"/>
      <c r="C122" s="632"/>
      <c r="D122" s="632"/>
      <c r="E122" s="632"/>
      <c r="F122" s="632"/>
      <c r="G122" s="632"/>
      <c r="H122" s="632"/>
      <c r="I122" s="632"/>
    </row>
    <row r="123" spans="1:9" ht="51">
      <c r="A123" s="633" t="s">
        <v>3433</v>
      </c>
      <c r="B123" s="633" t="s">
        <v>3434</v>
      </c>
      <c r="C123" s="812" t="s">
        <v>3435</v>
      </c>
      <c r="D123" s="813"/>
      <c r="E123" s="814"/>
      <c r="F123" s="812" t="s">
        <v>3436</v>
      </c>
      <c r="G123" s="813"/>
      <c r="H123" s="813"/>
      <c r="I123" s="814"/>
    </row>
    <row r="124" spans="1:9" ht="25.5">
      <c r="A124" s="637"/>
      <c r="B124" s="637"/>
      <c r="C124" s="633" t="s">
        <v>318</v>
      </c>
      <c r="D124" s="815" t="s">
        <v>3437</v>
      </c>
      <c r="E124" s="816"/>
      <c r="F124" s="633" t="s">
        <v>318</v>
      </c>
      <c r="G124" s="815" t="s">
        <v>3437</v>
      </c>
      <c r="H124" s="817"/>
      <c r="I124" s="816"/>
    </row>
    <row r="125" spans="1:9" ht="63.75">
      <c r="A125" s="638"/>
      <c r="B125" s="638"/>
      <c r="C125" s="638"/>
      <c r="D125" s="639" t="s">
        <v>3438</v>
      </c>
      <c r="E125" s="639" t="s">
        <v>3439</v>
      </c>
      <c r="F125" s="638"/>
      <c r="G125" s="639" t="s">
        <v>3438</v>
      </c>
      <c r="H125" s="639" t="s">
        <v>3439</v>
      </c>
      <c r="I125" s="639" t="s">
        <v>3440</v>
      </c>
    </row>
    <row r="126" spans="1:9">
      <c r="A126" s="647">
        <v>1</v>
      </c>
      <c r="B126" s="647">
        <v>2</v>
      </c>
      <c r="C126" s="647">
        <v>3</v>
      </c>
      <c r="D126" s="647">
        <v>4</v>
      </c>
      <c r="E126" s="647">
        <v>5</v>
      </c>
      <c r="F126" s="647">
        <v>6</v>
      </c>
      <c r="G126" s="647">
        <v>7</v>
      </c>
      <c r="H126" s="647">
        <v>8</v>
      </c>
      <c r="I126" s="647">
        <v>9</v>
      </c>
    </row>
    <row r="127" spans="1:9" ht="63" customHeight="1">
      <c r="A127" s="188" t="s">
        <v>3584</v>
      </c>
      <c r="B127" s="818" t="s">
        <v>3543</v>
      </c>
      <c r="C127" s="673">
        <v>493410</v>
      </c>
      <c r="D127" s="188">
        <v>493410</v>
      </c>
      <c r="E127" s="645"/>
      <c r="F127" s="645"/>
      <c r="G127" s="645"/>
      <c r="H127" s="645"/>
      <c r="I127" s="645"/>
    </row>
    <row r="128" spans="1:9" ht="65.25" customHeight="1">
      <c r="A128" s="819" t="s">
        <v>3441</v>
      </c>
      <c r="B128" s="820">
        <v>900005001186</v>
      </c>
      <c r="C128" s="673">
        <v>71500</v>
      </c>
      <c r="D128" s="188">
        <v>71500</v>
      </c>
      <c r="E128" s="645"/>
      <c r="F128" s="645"/>
      <c r="G128" s="645"/>
      <c r="H128" s="645"/>
      <c r="I128" s="645"/>
    </row>
    <row r="129" spans="1:9" ht="15.75">
      <c r="A129" s="1160" t="s">
        <v>3442</v>
      </c>
      <c r="B129" s="1162"/>
      <c r="C129" s="645">
        <f>SUM(C127:C128)</f>
        <v>564910</v>
      </c>
      <c r="D129" s="645">
        <f>SUM(D127:D128)</f>
        <v>564910</v>
      </c>
      <c r="E129" s="645"/>
      <c r="F129" s="645"/>
      <c r="G129" s="645"/>
      <c r="H129" s="645"/>
      <c r="I129" s="645"/>
    </row>
    <row r="130" spans="1:9">
      <c r="A130"/>
      <c r="B130"/>
      <c r="C130"/>
      <c r="D130"/>
      <c r="E130"/>
      <c r="F130"/>
      <c r="G130"/>
      <c r="H130"/>
      <c r="I130"/>
    </row>
    <row r="131" spans="1:9">
      <c r="A131"/>
      <c r="B131"/>
      <c r="C131"/>
      <c r="D131"/>
      <c r="E131"/>
      <c r="F131"/>
      <c r="G131"/>
      <c r="H131"/>
      <c r="I131"/>
    </row>
    <row r="132" spans="1:9" ht="15.75">
      <c r="A132" s="632" t="s">
        <v>3443</v>
      </c>
      <c r="B132" s="632"/>
      <c r="C132" s="632"/>
      <c r="D132" s="632"/>
      <c r="E132" s="632"/>
      <c r="F132" s="632"/>
      <c r="G132" s="632"/>
      <c r="H132" s="632"/>
      <c r="I132" s="632"/>
    </row>
    <row r="133" spans="1:9" ht="15.75">
      <c r="A133" s="632"/>
      <c r="B133" s="632"/>
      <c r="C133" s="632"/>
      <c r="D133" s="632"/>
      <c r="E133" s="632"/>
      <c r="F133" s="632"/>
      <c r="G133" s="632"/>
      <c r="H133" s="632"/>
      <c r="I133" s="632"/>
    </row>
    <row r="134" spans="1:9" ht="15.75">
      <c r="A134" s="1056" t="s">
        <v>3444</v>
      </c>
      <c r="B134" s="1056" t="s">
        <v>3445</v>
      </c>
      <c r="C134" s="1065" t="s">
        <v>3435</v>
      </c>
      <c r="D134" s="1065"/>
      <c r="E134" s="1065"/>
      <c r="F134" s="1065" t="s">
        <v>3436</v>
      </c>
      <c r="G134" s="1065"/>
      <c r="H134" s="1065"/>
      <c r="I134" s="1065"/>
    </row>
    <row r="135" spans="1:9">
      <c r="A135" s="1064"/>
      <c r="B135" s="1064"/>
      <c r="C135" s="1056" t="s">
        <v>318</v>
      </c>
      <c r="D135" s="1066" t="s">
        <v>3437</v>
      </c>
      <c r="E135" s="1066"/>
      <c r="F135" s="1056" t="s">
        <v>318</v>
      </c>
      <c r="G135" s="1066" t="s">
        <v>3437</v>
      </c>
      <c r="H135" s="1066"/>
      <c r="I135" s="1066"/>
    </row>
    <row r="136" spans="1:9" ht="63.75">
      <c r="A136" s="1057"/>
      <c r="B136" s="1057"/>
      <c r="C136" s="1057"/>
      <c r="D136" s="639" t="s">
        <v>3446</v>
      </c>
      <c r="E136" s="639" t="s">
        <v>3447</v>
      </c>
      <c r="F136" s="1057"/>
      <c r="G136" s="639" t="s">
        <v>3446</v>
      </c>
      <c r="H136" s="639" t="s">
        <v>3447</v>
      </c>
      <c r="I136" s="639" t="s">
        <v>3440</v>
      </c>
    </row>
    <row r="137" spans="1:9">
      <c r="A137" s="647">
        <v>1</v>
      </c>
      <c r="B137" s="647">
        <v>2</v>
      </c>
      <c r="C137" s="647">
        <v>3</v>
      </c>
      <c r="D137" s="647">
        <v>4</v>
      </c>
      <c r="E137" s="647">
        <v>5</v>
      </c>
      <c r="F137" s="647">
        <v>6</v>
      </c>
      <c r="G137" s="647">
        <v>7</v>
      </c>
      <c r="H137" s="647">
        <v>8</v>
      </c>
      <c r="I137" s="647">
        <v>9</v>
      </c>
    </row>
    <row r="138" spans="1:9" ht="15.75">
      <c r="A138" s="645"/>
      <c r="B138" s="645"/>
      <c r="C138" s="645"/>
      <c r="D138" s="645"/>
      <c r="E138" s="645"/>
      <c r="F138" s="645"/>
      <c r="G138" s="645"/>
      <c r="H138" s="645"/>
      <c r="I138" s="645"/>
    </row>
    <row r="139" spans="1:9" ht="15.75">
      <c r="A139" s="1160" t="s">
        <v>3656</v>
      </c>
      <c r="B139" s="1162"/>
      <c r="C139" s="722">
        <f>SUM(C138:C138)</f>
        <v>0</v>
      </c>
      <c r="D139" s="722">
        <f>SUM(D138:D138)</f>
        <v>0</v>
      </c>
      <c r="E139" s="645"/>
      <c r="F139" s="645"/>
      <c r="G139" s="645"/>
      <c r="H139" s="645"/>
      <c r="I139" s="645"/>
    </row>
    <row r="142" spans="1:9" customFormat="1">
      <c r="A142" s="694" t="s">
        <v>3569</v>
      </c>
      <c r="B142" s="694"/>
      <c r="C142" s="694"/>
      <c r="D142" s="694"/>
      <c r="E142" s="694"/>
      <c r="F142" s="694"/>
      <c r="G142" s="694"/>
      <c r="H142" s="694"/>
      <c r="I142" s="694"/>
    </row>
    <row r="143" spans="1:9" customFormat="1">
      <c r="A143" s="694" t="s">
        <v>3570</v>
      </c>
      <c r="B143" s="694"/>
      <c r="C143" s="694"/>
      <c r="D143" s="694"/>
      <c r="E143" s="694"/>
      <c r="F143" s="694"/>
      <c r="G143" s="694"/>
      <c r="H143" s="694"/>
      <c r="I143" s="694"/>
    </row>
    <row r="144" spans="1:9" customFormat="1">
      <c r="A144" s="694" t="s">
        <v>3571</v>
      </c>
      <c r="B144" s="694"/>
      <c r="C144" s="694"/>
      <c r="D144" s="694"/>
      <c r="E144" s="694"/>
      <c r="F144" s="694"/>
      <c r="G144" s="694"/>
      <c r="H144" s="694"/>
      <c r="I144" s="694"/>
    </row>
    <row r="145" spans="1:9" customFormat="1">
      <c r="A145" s="694" t="s">
        <v>3572</v>
      </c>
      <c r="B145" s="694"/>
      <c r="C145" s="694"/>
      <c r="D145" s="694"/>
      <c r="E145" s="694"/>
      <c r="F145" s="694"/>
      <c r="G145" s="694"/>
      <c r="H145" s="694"/>
      <c r="I145" s="694"/>
    </row>
    <row r="146" spans="1:9" customFormat="1">
      <c r="A146" s="694" t="s">
        <v>3604</v>
      </c>
      <c r="B146" s="694"/>
      <c r="C146" s="694"/>
      <c r="D146" s="694"/>
      <c r="E146" s="694"/>
      <c r="F146" s="694"/>
      <c r="G146" s="694"/>
      <c r="H146" s="694"/>
      <c r="I146" s="694"/>
    </row>
    <row r="147" spans="1:9" customFormat="1">
      <c r="A147" s="296"/>
      <c r="B147" s="296"/>
      <c r="C147" s="296"/>
      <c r="D147" s="296"/>
      <c r="E147" s="296"/>
      <c r="F147" s="296"/>
      <c r="G147" s="296"/>
      <c r="H147" s="296"/>
      <c r="I147" s="296"/>
    </row>
    <row r="148" spans="1:9" customFormat="1">
      <c r="A148" s="695" t="s">
        <v>3574</v>
      </c>
      <c r="B148" s="695"/>
      <c r="C148" s="695"/>
      <c r="D148" s="695"/>
      <c r="E148" s="695"/>
      <c r="F148" s="695"/>
      <c r="G148" s="695"/>
      <c r="H148" s="695"/>
      <c r="I148" s="696"/>
    </row>
    <row r="149" spans="1:9" customFormat="1">
      <c r="A149" s="767" t="s">
        <v>3570</v>
      </c>
      <c r="B149" s="767"/>
      <c r="C149" s="767"/>
      <c r="D149" s="767"/>
      <c r="E149" s="767"/>
      <c r="F149" s="767"/>
      <c r="G149" s="767"/>
      <c r="H149" s="767"/>
      <c r="I149" s="768"/>
    </row>
    <row r="150" spans="1:9" customFormat="1" ht="15" customHeight="1">
      <c r="A150" s="1122" t="s">
        <v>3605</v>
      </c>
      <c r="B150" s="1122"/>
      <c r="C150" s="1123" t="s">
        <v>3657</v>
      </c>
      <c r="D150" s="1123"/>
      <c r="E150" s="767"/>
      <c r="F150" s="767"/>
      <c r="G150" s="767"/>
      <c r="H150" s="767"/>
      <c r="I150" s="768"/>
    </row>
    <row r="151" spans="1:9" customFormat="1">
      <c r="A151" s="1123" t="s">
        <v>3658</v>
      </c>
      <c r="B151" s="1123"/>
      <c r="C151" s="1123"/>
      <c r="D151" s="1123"/>
      <c r="E151" s="1123"/>
      <c r="F151" s="1123"/>
      <c r="G151" s="1123"/>
      <c r="H151" s="1123"/>
      <c r="I151" s="1123"/>
    </row>
  </sheetData>
  <mergeCells count="24">
    <mergeCell ref="A139:B139"/>
    <mergeCell ref="A150:B150"/>
    <mergeCell ref="C150:D150"/>
    <mergeCell ref="A151:I151"/>
    <mergeCell ref="A129:B129"/>
    <mergeCell ref="A134:A136"/>
    <mergeCell ref="B134:B136"/>
    <mergeCell ref="C134:E134"/>
    <mergeCell ref="F134:I134"/>
    <mergeCell ref="C135:C136"/>
    <mergeCell ref="D135:E135"/>
    <mergeCell ref="F135:F136"/>
    <mergeCell ref="G135:I135"/>
    <mergeCell ref="F1:I1"/>
    <mergeCell ref="B97:I97"/>
    <mergeCell ref="B109:I109"/>
    <mergeCell ref="B2:H3"/>
    <mergeCell ref="A4:A5"/>
    <mergeCell ref="B4:B5"/>
    <mergeCell ref="C4:C5"/>
    <mergeCell ref="D4:D5"/>
    <mergeCell ref="E4:E5"/>
    <mergeCell ref="F4:G4"/>
    <mergeCell ref="H4:I4"/>
  </mergeCells>
  <pageMargins left="0" right="0" top="0.45" bottom="0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համայնքապետարան</vt:lpstr>
      <vt:lpstr>Եղվ.1մանկ</vt:lpstr>
      <vt:lpstr>Եղվ. 2 մանկ</vt:lpstr>
      <vt:lpstr>Եղվ. արվ. դպ</vt:lpstr>
      <vt:lpstr>Եղվ. մշ. տուն</vt:lpstr>
      <vt:lpstr>Զով. եր. դպ.</vt:lpstr>
      <vt:lpstr>Զովունի մշ.</vt:lpstr>
      <vt:lpstr>Զովունի մանկ</vt:lpstr>
      <vt:lpstr>ԿԳՀ</vt:lpstr>
      <vt:lpstr>Զոր. մանկ</vt:lpstr>
      <vt:lpstr>Պռոշ. մանկ.</vt:lpstr>
      <vt:lpstr>Պռոշ. մշ.</vt:lpstr>
      <vt:lpstr>Քասախ մշ.</vt:lpstr>
      <vt:lpstr>Քաս.մանկ.</vt:lpstr>
      <vt:lpstr>բնակֆոնդ.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2023-02-28T07:51:38Z</dcterms:modified>
</cp:coreProperties>
</file>